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521" yWindow="65521" windowWidth="14520" windowHeight="14115" activeTab="0"/>
  </bookViews>
  <sheets>
    <sheet name="ohne Fremdfin ohne Förd (ROI)" sheetId="1" r:id="rId1"/>
    <sheet name="ohne Fremdfin mit Förd (ROI)" sheetId="2" r:id="rId2"/>
    <sheet name="Berechnungstool pauschale BK" sheetId="3" r:id="rId3"/>
  </sheets>
  <definedNames>
    <definedName name="_xlnm.Print_Area" localSheetId="1">'ohne Fremdfin mit Förd (ROI)'!$A$1:$T$84</definedName>
    <definedName name="_xlnm.Print_Area" localSheetId="0">'ohne Fremdfin ohne Förd (ROI)'!$A$1:$T$81</definedName>
  </definedNames>
  <calcPr fullCalcOnLoad="1"/>
</workbook>
</file>

<file path=xl/comments1.xml><?xml version="1.0" encoding="utf-8"?>
<comments xmlns="http://schemas.openxmlformats.org/spreadsheetml/2006/main">
  <authors>
    <author>BrandlmaierH</author>
    <author>Brandstetter</author>
    <author>bauerr</author>
  </authors>
  <commentList>
    <comment ref="E11" authorId="0">
      <text>
        <r>
          <rPr>
            <b/>
            <sz val="9"/>
            <rFont val="Tahoma"/>
            <family val="2"/>
          </rPr>
          <t>BrandlmaierH:</t>
        </r>
        <r>
          <rPr>
            <sz val="9"/>
            <rFont val="Tahoma"/>
            <family val="2"/>
          </rPr>
          <t xml:space="preserve">
Renvestition nach 25 Jahren, mit Teuerungsrate valorisiert</t>
        </r>
      </text>
    </comment>
    <comment ref="I21" authorId="0">
      <text>
        <r>
          <rPr>
            <b/>
            <sz val="9"/>
            <rFont val="Tahoma"/>
            <family val="2"/>
          </rPr>
          <t>BrandlmaierH:</t>
        </r>
        <r>
          <rPr>
            <sz val="9"/>
            <rFont val="Tahoma"/>
            <family val="2"/>
          </rPr>
          <t xml:space="preserve">
Durch Ansatz der seitens der AEA ermittelten leistungsabhängigen jährlichen Betriebskosten gelten sowohl die beispielhaft angeführten, als auch alle anderen vorhersehbaren BK als abgegolten. Nicht berücksichtigt wurden unvorhergesehene Kosten wie z.B. Schäden, etc.</t>
        </r>
      </text>
    </comment>
    <comment ref="AB45" authorId="0">
      <text>
        <r>
          <rPr>
            <b/>
            <sz val="9"/>
            <rFont val="Tahoma"/>
            <family val="2"/>
          </rPr>
          <t>BrandlmaierH:</t>
        </r>
        <r>
          <rPr>
            <sz val="9"/>
            <rFont val="Tahoma"/>
            <family val="2"/>
          </rPr>
          <t xml:space="preserve">
Verprobungsfeld</t>
        </r>
      </text>
    </comment>
    <comment ref="BA45" authorId="0">
      <text>
        <r>
          <rPr>
            <b/>
            <sz val="9"/>
            <rFont val="Tahoma"/>
            <family val="2"/>
          </rPr>
          <t>BrandlmaierH:</t>
        </r>
        <r>
          <rPr>
            <sz val="9"/>
            <rFont val="Tahoma"/>
            <family val="2"/>
          </rPr>
          <t xml:space="preserve">
Verprobungsfelder</t>
        </r>
      </text>
    </comment>
    <comment ref="B65" authorId="0">
      <text>
        <r>
          <rPr>
            <b/>
            <sz val="9"/>
            <rFont val="Tahoma"/>
            <family val="2"/>
          </rPr>
          <t>BrandlmaierH:</t>
        </r>
        <r>
          <rPr>
            <sz val="9"/>
            <rFont val="Tahoma"/>
            <family val="2"/>
          </rPr>
          <t xml:space="preserve">
vereinfacht ohne Mindest -KöSt</t>
        </r>
      </text>
    </comment>
    <comment ref="E87" authorId="1">
      <text>
        <r>
          <rPr>
            <b/>
            <sz val="8"/>
            <rFont val="Tahoma"/>
            <family val="2"/>
          </rPr>
          <t>Brandstetter:</t>
        </r>
        <r>
          <rPr>
            <sz val="8"/>
            <rFont val="Tahoma"/>
            <family val="2"/>
          </rPr>
          <t xml:space="preserve">
Spread hier eingeben. Nachweis für Finanzierungen mit 80 in 2003 können wir führen
</t>
        </r>
      </text>
    </comment>
    <comment ref="AB50" authorId="0">
      <text>
        <r>
          <rPr>
            <b/>
            <sz val="9"/>
            <rFont val="Tahoma"/>
            <family val="2"/>
          </rPr>
          <t>BrandlmaierH:</t>
        </r>
        <r>
          <rPr>
            <sz val="9"/>
            <rFont val="Tahoma"/>
            <family val="2"/>
          </rPr>
          <t xml:space="preserve">
keine Fremdmittelaufnahme! Eigenfinanzierung</t>
        </r>
      </text>
    </comment>
    <comment ref="B60" authorId="0">
      <text>
        <r>
          <rPr>
            <b/>
            <sz val="9"/>
            <rFont val="Tahoma"/>
            <family val="2"/>
          </rPr>
          <t>BrandlmaierH:</t>
        </r>
        <r>
          <rPr>
            <sz val="9"/>
            <rFont val="Tahoma"/>
            <family val="2"/>
          </rPr>
          <t xml:space="preserve">
siehe dazu auch Förderrichtlinien und die Beschränkungen von imm. Leistungen oder grundstücksbezogenen Leistungen</t>
        </r>
      </text>
    </comment>
    <comment ref="B59" authorId="0">
      <text>
        <r>
          <rPr>
            <b/>
            <sz val="9"/>
            <rFont val="Tahoma"/>
            <family val="2"/>
          </rPr>
          <t>BrandlmaierH:</t>
        </r>
        <r>
          <rPr>
            <sz val="9"/>
            <rFont val="Tahoma"/>
            <family val="2"/>
          </rPr>
          <t xml:space="preserve">
EPL größer gleich 5 MW</t>
        </r>
      </text>
    </comment>
    <comment ref="A19" authorId="0">
      <text>
        <r>
          <rPr>
            <b/>
            <sz val="9"/>
            <rFont val="Tahoma"/>
            <family val="2"/>
          </rPr>
          <t>BrandlmaierH:</t>
        </r>
        <r>
          <rPr>
            <sz val="9"/>
            <rFont val="Tahoma"/>
            <family val="2"/>
          </rPr>
          <t xml:space="preserve">
Obergrenze gilt nur für die Förderbasis, nicht für die Wirtschaftslichkeits-rechnung!!</t>
        </r>
      </text>
    </comment>
    <comment ref="J24" authorId="2">
      <text>
        <r>
          <rPr>
            <b/>
            <sz val="9"/>
            <rFont val="Tahoma"/>
            <family val="2"/>
          </rPr>
          <t>bauerr:</t>
        </r>
        <r>
          <rPr>
            <sz val="9"/>
            <rFont val="Tahoma"/>
            <family val="2"/>
          </rPr>
          <t xml:space="preserve">
Betrag abgleichen mit Überleitung</t>
        </r>
      </text>
    </comment>
  </commentList>
</comments>
</file>

<file path=xl/comments2.xml><?xml version="1.0" encoding="utf-8"?>
<comments xmlns="http://schemas.openxmlformats.org/spreadsheetml/2006/main">
  <authors>
    <author>BrandlmaierH</author>
    <author>Brandstetter</author>
    <author>bauerr</author>
  </authors>
  <commentList>
    <comment ref="F11" authorId="0">
      <text>
        <r>
          <rPr>
            <b/>
            <sz val="9"/>
            <rFont val="Tahoma"/>
            <family val="2"/>
          </rPr>
          <t>BrandlmaierH:</t>
        </r>
        <r>
          <rPr>
            <sz val="9"/>
            <rFont val="Tahoma"/>
            <family val="2"/>
          </rPr>
          <t xml:space="preserve">
Renvestition nach 25 Jahren, mit Teuerungsrate valorisiert</t>
        </r>
      </text>
    </comment>
    <comment ref="A19" authorId="0">
      <text>
        <r>
          <rPr>
            <b/>
            <sz val="9"/>
            <rFont val="Tahoma"/>
            <family val="2"/>
          </rPr>
          <t>BrandlmaierH:</t>
        </r>
        <r>
          <rPr>
            <sz val="9"/>
            <rFont val="Tahoma"/>
            <family val="2"/>
          </rPr>
          <t xml:space="preserve">
Obergrenze gilt nur für die Förderbasis, nicht für die Wirtschaftslichkeits-rechnung!!</t>
        </r>
      </text>
    </comment>
    <comment ref="AB48" authorId="0">
      <text>
        <r>
          <rPr>
            <b/>
            <sz val="9"/>
            <rFont val="Tahoma"/>
            <family val="2"/>
          </rPr>
          <t>BrandlmaierH:</t>
        </r>
        <r>
          <rPr>
            <sz val="9"/>
            <rFont val="Tahoma"/>
            <family val="2"/>
          </rPr>
          <t xml:space="preserve">
Verprobungsfeld</t>
        </r>
      </text>
    </comment>
    <comment ref="BA48" authorId="0">
      <text>
        <r>
          <rPr>
            <b/>
            <sz val="9"/>
            <rFont val="Tahoma"/>
            <family val="2"/>
          </rPr>
          <t>BrandlmaierH:</t>
        </r>
        <r>
          <rPr>
            <sz val="9"/>
            <rFont val="Tahoma"/>
            <family val="2"/>
          </rPr>
          <t xml:space="preserve">
Verprobungsfelder</t>
        </r>
      </text>
    </comment>
    <comment ref="AB53" authorId="0">
      <text>
        <r>
          <rPr>
            <b/>
            <sz val="9"/>
            <rFont val="Tahoma"/>
            <family val="2"/>
          </rPr>
          <t>BrandlmaierH:</t>
        </r>
        <r>
          <rPr>
            <sz val="9"/>
            <rFont val="Tahoma"/>
            <family val="2"/>
          </rPr>
          <t xml:space="preserve">
keine Fremdmittelaufnahme! Eigenfinanzierung</t>
        </r>
      </text>
    </comment>
    <comment ref="B68" authorId="0">
      <text>
        <r>
          <rPr>
            <b/>
            <sz val="9"/>
            <rFont val="Tahoma"/>
            <family val="2"/>
          </rPr>
          <t>BrandlmaierH:</t>
        </r>
        <r>
          <rPr>
            <sz val="9"/>
            <rFont val="Tahoma"/>
            <family val="2"/>
          </rPr>
          <t xml:space="preserve">
vereinfacht ohne Mindest -KöSt</t>
        </r>
      </text>
    </comment>
    <comment ref="E90" authorId="1">
      <text>
        <r>
          <rPr>
            <b/>
            <sz val="8"/>
            <rFont val="Tahoma"/>
            <family val="2"/>
          </rPr>
          <t>Brandstetter:</t>
        </r>
        <r>
          <rPr>
            <sz val="8"/>
            <rFont val="Tahoma"/>
            <family val="2"/>
          </rPr>
          <t xml:space="preserve">
Spread hier eingeben. Nachweis für Finanzierungen mit 80 in 2003 können wir führen
</t>
        </r>
      </text>
    </comment>
    <comment ref="B62" authorId="0">
      <text>
        <r>
          <rPr>
            <b/>
            <sz val="9"/>
            <rFont val="Tahoma"/>
            <family val="2"/>
          </rPr>
          <t>BrandlmaierH:</t>
        </r>
        <r>
          <rPr>
            <sz val="9"/>
            <rFont val="Tahoma"/>
            <family val="2"/>
          </rPr>
          <t xml:space="preserve">
EPL größer gleich 5 MW</t>
        </r>
      </text>
    </comment>
    <comment ref="B63" authorId="0">
      <text>
        <r>
          <rPr>
            <b/>
            <sz val="9"/>
            <rFont val="Tahoma"/>
            <family val="2"/>
          </rPr>
          <t>BrandlmaierH:</t>
        </r>
        <r>
          <rPr>
            <sz val="9"/>
            <rFont val="Tahoma"/>
            <family val="2"/>
          </rPr>
          <t xml:space="preserve">
siehe dazu auch Förderrichtlinien und die Beschränkungen von imm. Leistungen oder grundstücksbezogenen Leistungen</t>
        </r>
      </text>
    </comment>
    <comment ref="J21" authorId="0">
      <text>
        <r>
          <rPr>
            <b/>
            <sz val="9"/>
            <rFont val="Tahoma"/>
            <family val="2"/>
          </rPr>
          <t>BrandlmaierH:</t>
        </r>
        <r>
          <rPr>
            <sz val="9"/>
            <rFont val="Tahoma"/>
            <family val="2"/>
          </rPr>
          <t xml:space="preserve">
Durch Ansatz der seitens der AEA ermittelten leistungsabhängigen jährlichen Betriebskosten gelten sowohl die beispielhaft angeführten, als auch alle anderen vorhersehbaren BK als abgegolten. Nicht berücksichtigt wurden unvorhergesehene Kosten wie z.B. Schäden, etc.</t>
        </r>
      </text>
    </comment>
    <comment ref="K27" authorId="2">
      <text>
        <r>
          <rPr>
            <b/>
            <sz val="9"/>
            <rFont val="Tahoma"/>
            <family val="2"/>
          </rPr>
          <t>bauerr:</t>
        </r>
        <r>
          <rPr>
            <sz val="9"/>
            <rFont val="Tahoma"/>
            <family val="2"/>
          </rPr>
          <t xml:space="preserve">
Betrag abgleichen mit Überleitung</t>
        </r>
      </text>
    </comment>
  </commentList>
</comments>
</file>

<file path=xl/comments3.xml><?xml version="1.0" encoding="utf-8"?>
<comments xmlns="http://schemas.openxmlformats.org/spreadsheetml/2006/main">
  <authors>
    <author>Christian Oberleitner</author>
  </authors>
  <commentList>
    <comment ref="N28" authorId="0">
      <text>
        <r>
          <rPr>
            <b/>
            <sz val="8"/>
            <rFont val="Tahoma"/>
            <family val="2"/>
          </rPr>
          <t>Christian Oberleitner:</t>
        </r>
        <r>
          <rPr>
            <sz val="8"/>
            <rFont val="Tahoma"/>
            <family val="2"/>
          </rPr>
          <t xml:space="preserve">
Wert 2000: 137,74
Zuwachs gem Energiepreisindex: 121,7
</t>
        </r>
      </text>
    </comment>
  </commentList>
</comments>
</file>

<file path=xl/sharedStrings.xml><?xml version="1.0" encoding="utf-8"?>
<sst xmlns="http://schemas.openxmlformats.org/spreadsheetml/2006/main" count="254" uniqueCount="119">
  <si>
    <t>Eigenkapitalanteil</t>
  </si>
  <si>
    <t>Fremdkapitalanteil</t>
  </si>
  <si>
    <t>Barwert der Ein- und Auszahlungen je Periode</t>
  </si>
  <si>
    <t>Steuerwirksames Ergebnis (EGT)</t>
  </si>
  <si>
    <t>Cash-Flow Überleitung (+/- nicht zahlungsw. Aufw./Erträge)</t>
  </si>
  <si>
    <t xml:space="preserve"> + AfA</t>
  </si>
  <si>
    <t xml:space="preserve"> - Investition</t>
  </si>
  <si>
    <t>Teuerungsrate</t>
  </si>
  <si>
    <t>Jahresüberschuss gemäß UGB</t>
  </si>
  <si>
    <t>Erlöse Einspeisung</t>
  </si>
  <si>
    <t>Angenommener Diskontfaktor 2003</t>
  </si>
  <si>
    <t xml:space="preserve">Kreditspread </t>
  </si>
  <si>
    <t>BP</t>
  </si>
  <si>
    <t>Körperschaftsteuer (25%) oder Grenzsteuersatz</t>
  </si>
  <si>
    <t>Erläuterung der Zinssätze (verknüpft mit Eingabefelder)</t>
  </si>
  <si>
    <t>Erfolgsrechnung (G&amp;V)</t>
  </si>
  <si>
    <t>Investitionen</t>
  </si>
  <si>
    <t>Betreuung / Aufsicht</t>
  </si>
  <si>
    <t>EUR</t>
  </si>
  <si>
    <t>Strombezug/Zählermiete</t>
  </si>
  <si>
    <t>Turbine&amp;Maschinen</t>
  </si>
  <si>
    <t>Steuerung</t>
  </si>
  <si>
    <t>Entschädigungen</t>
  </si>
  <si>
    <t>Investitonsauszahlung</t>
  </si>
  <si>
    <t>pausch. Betriebskosten (je EPL)</t>
  </si>
  <si>
    <t>Wirtschaftliche Lebensdauer für elektrotechnische Anlagenteile</t>
  </si>
  <si>
    <t>Wirtschaftliche Lebensdauer für die anderen Anlagenteile</t>
  </si>
  <si>
    <t>Buchführung, Steuerberatung</t>
  </si>
  <si>
    <t>Sonstiger administr. Aufwand</t>
  </si>
  <si>
    <t>pauschal</t>
  </si>
  <si>
    <t>Jahre             t=0</t>
  </si>
  <si>
    <t>Grundstückskosten (nicht in Förderbasis)</t>
  </si>
  <si>
    <t xml:space="preserve">Aktivierbare Eigenleistungen i.S.d. UGB </t>
  </si>
  <si>
    <t>Diskontzinssatz vor Steuern</t>
  </si>
  <si>
    <t>Steuersatz (bei KöSt 25%, sonst tatsächl. Grenzsteuersatz)</t>
  </si>
  <si>
    <r>
      <t xml:space="preserve">Kapitalkostensatz </t>
    </r>
    <r>
      <rPr>
        <b/>
        <sz val="10"/>
        <rFont val="Arial"/>
        <family val="2"/>
      </rPr>
      <t>nach Steuern (gemäß ÖSG)</t>
    </r>
  </si>
  <si>
    <r>
      <t xml:space="preserve">Kapitalkostensatz </t>
    </r>
    <r>
      <rPr>
        <b/>
        <sz val="10"/>
        <rFont val="Arial"/>
        <family val="2"/>
      </rPr>
      <t>vor Steuern</t>
    </r>
  </si>
  <si>
    <t>Diskontzinssatz nach Steuern</t>
  </si>
  <si>
    <r>
      <t xml:space="preserve">Strompreis </t>
    </r>
    <r>
      <rPr>
        <b/>
        <sz val="10"/>
        <rFont val="Arial"/>
        <family val="2"/>
      </rPr>
      <t>in cent/kWh (gemäß ÖSG)</t>
    </r>
  </si>
  <si>
    <t>technisch/ wirtschaftliche Daten</t>
  </si>
  <si>
    <t>Kalkulations-grundlagen</t>
  </si>
  <si>
    <t>Abschreibung 25 Jahre</t>
  </si>
  <si>
    <t>Abschreibung 50 Jahre</t>
  </si>
  <si>
    <t>Fertigstellungsjahr (Jahr der Inberiebnahme)</t>
  </si>
  <si>
    <t>Summe relevante Zahlungen bzw. Free Cash Flows</t>
  </si>
  <si>
    <t>Tilgungsdauer</t>
  </si>
  <si>
    <t>Annuitätenrechner</t>
  </si>
  <si>
    <t>Zu tilgendes Kapital</t>
  </si>
  <si>
    <t>Zinssatz</t>
  </si>
  <si>
    <t>Annuität</t>
  </si>
  <si>
    <t>Restwert Kredit (neg. VZ)</t>
  </si>
  <si>
    <r>
      <t xml:space="preserve"> + F</t>
    </r>
    <r>
      <rPr>
        <sz val="10"/>
        <rFont val="Arial"/>
        <family val="2"/>
      </rPr>
      <t>K-Zuzählung</t>
    </r>
  </si>
  <si>
    <t>Investitions-kosten</t>
  </si>
  <si>
    <t>Reinvestitions-kosten</t>
  </si>
  <si>
    <t>Investitionssumme</t>
  </si>
  <si>
    <t>Eigenkapital</t>
  </si>
  <si>
    <t>Kredit</t>
  </si>
  <si>
    <t>kumulierte Verlustvorträge aus Vorjahren</t>
  </si>
  <si>
    <t>jährl. Teuerungsrate (Kosten und Erlöse)</t>
  </si>
  <si>
    <t>Reinvestition</t>
  </si>
  <si>
    <t>max. Förderung</t>
  </si>
  <si>
    <t>Restkapital (Jahresende) bei Fremdfinanzierung</t>
  </si>
  <si>
    <t>Relevanter Barwert</t>
  </si>
  <si>
    <t>Tilgung</t>
  </si>
  <si>
    <t>Kreditzins (bis zu 20 Jahres Swap Satz + 150 BP o.k.)</t>
  </si>
  <si>
    <t>Immaterielle Leistungen (max. 5% Förderbasis, max. 10% für WR):</t>
  </si>
  <si>
    <t>fremde Planungsleistungen (befugtes Planugsbüro)</t>
  </si>
  <si>
    <r>
      <t xml:space="preserve">Barwertermittlung </t>
    </r>
    <r>
      <rPr>
        <b/>
        <sz val="10"/>
        <color indexed="10"/>
        <rFont val="Arial"/>
        <family val="2"/>
      </rPr>
      <t>vor</t>
    </r>
    <r>
      <rPr>
        <b/>
        <sz val="10"/>
        <rFont val="Arial"/>
        <family val="2"/>
      </rPr>
      <t xml:space="preserve"> Berücksichtigung von Förderungen (</t>
    </r>
    <r>
      <rPr>
        <b/>
        <sz val="10"/>
        <color indexed="10"/>
        <rFont val="Arial"/>
        <family val="2"/>
      </rPr>
      <t>ohne</t>
    </r>
    <r>
      <rPr>
        <b/>
        <sz val="10"/>
        <rFont val="Arial"/>
        <family val="2"/>
      </rPr>
      <t xml:space="preserve"> Fremdfinanzierung)!</t>
    </r>
  </si>
  <si>
    <r>
      <rPr>
        <b/>
        <sz val="10"/>
        <rFont val="Arial"/>
        <family val="2"/>
      </rPr>
      <t xml:space="preserve">Annahme: </t>
    </r>
    <r>
      <rPr>
        <sz val="10"/>
        <rFont val="Arial"/>
        <family val="2"/>
      </rPr>
      <t xml:space="preserve">Die gemessene Gesamtkapitalrentabilität orientiert sich an den Mittelzu- und abflüssen </t>
    </r>
    <r>
      <rPr>
        <sz val="10"/>
        <color indexed="10"/>
        <rFont val="Arial"/>
        <family val="2"/>
      </rPr>
      <t>ohne</t>
    </r>
    <r>
      <rPr>
        <sz val="10"/>
        <rFont val="Arial"/>
        <family val="2"/>
      </rPr>
      <t xml:space="preserve"> Fremdfinanzierung (keine Zinsen oder Tilgungen). Das steuerliche Ergebnis wird damit besser, die </t>
    </r>
    <r>
      <rPr>
        <sz val="10"/>
        <color indexed="10"/>
        <rFont val="Arial"/>
        <family val="2"/>
      </rPr>
      <t>Steuerbelastung</t>
    </r>
    <r>
      <rPr>
        <sz val="10"/>
        <rFont val="Arial"/>
        <family val="2"/>
      </rPr>
      <t xml:space="preserve"> damit in Summe aber </t>
    </r>
    <r>
      <rPr>
        <sz val="10"/>
        <color indexed="10"/>
        <rFont val="Arial"/>
        <family val="2"/>
      </rPr>
      <t xml:space="preserve">höher </t>
    </r>
    <r>
      <rPr>
        <sz val="10"/>
        <rFont val="Arial"/>
        <family val="2"/>
      </rPr>
      <t>(EK-Zinsen sind nicht steuerwirksam)!</t>
    </r>
  </si>
  <si>
    <r>
      <t xml:space="preserve">Barwertermittlung </t>
    </r>
    <r>
      <rPr>
        <b/>
        <sz val="10"/>
        <color indexed="10"/>
        <rFont val="Arial"/>
        <family val="2"/>
      </rPr>
      <t>nach</t>
    </r>
    <r>
      <rPr>
        <b/>
        <sz val="10"/>
        <rFont val="Arial"/>
        <family val="2"/>
      </rPr>
      <t xml:space="preserve"> Berücksichtigung von Förderungen (</t>
    </r>
    <r>
      <rPr>
        <b/>
        <sz val="10"/>
        <color indexed="10"/>
        <rFont val="Arial"/>
        <family val="2"/>
      </rPr>
      <t>ohne</t>
    </r>
    <r>
      <rPr>
        <b/>
        <sz val="10"/>
        <rFont val="Arial"/>
        <family val="2"/>
      </rPr>
      <t xml:space="preserve"> Fremdfinanzierung)!</t>
    </r>
  </si>
  <si>
    <t>Prozentsatz mögliche Investitionsförderung (linear interpoliert)</t>
  </si>
  <si>
    <t>Zuordnung Förderung</t>
  </si>
  <si>
    <t>Investitionsförderung</t>
  </si>
  <si>
    <t>Restkapital (Abschreibungsbasis)</t>
  </si>
  <si>
    <t>geplante Kosten</t>
  </si>
  <si>
    <t>ca. Förderung</t>
  </si>
  <si>
    <t xml:space="preserve"> * Die Betriebskosten von Wasserkraftwerken werden maßgeblich durch die technischen Vorraussetzungen und prozessualen Gegebenheiten der einzelnen Anlagen bestimmt.
Diese wiederum sind abhängig von Faktoren wie Typ, Alter, Fallhöhe, Anzahl der Maschinensätze und einigen weiteren mehr. Diese Komplexität macht einen
Kostenvergleich und damit die Bewertung der Erzeugungseffizienz für einzelne Standorte schwierig. Eine Möglichkeit der raschen Positionsbestimmung und der Identifizierung
möglicher Verbesserungspotenziale ist ein Vergleich der relevanten Kostenarten mit denen von europäischen Kraftwerken, die unter ähnlichen Bedingungen betrieben werden.</t>
  </si>
  <si>
    <t>b</t>
  </si>
  <si>
    <t>a</t>
  </si>
  <si>
    <t>y = a*x^b</t>
  </si>
  <si>
    <t>Spezifische Investitionskosten</t>
  </si>
  <si>
    <t>€</t>
  </si>
  <si>
    <t>Engpaßleistung [KW]</t>
  </si>
  <si>
    <t>KW</t>
  </si>
  <si>
    <t>Betrag gem Kosten</t>
  </si>
  <si>
    <t>Betriebskosten lt. Statistk AEA (valorisiert)</t>
  </si>
  <si>
    <t>Grau hinterlegte Felder sind entweder bereits verformelte Berechnungsfelder oder fix vorgegeben.</t>
  </si>
  <si>
    <t>lfd. Reparatur und Wartung</t>
  </si>
  <si>
    <t>Systemdienstleistungs- u. Netzverlustentgelt</t>
  </si>
  <si>
    <t>nicht enthalten</t>
  </si>
  <si>
    <t>Versicherung und Gebühren</t>
  </si>
  <si>
    <t>Miete/Pacht, Wasserrechte</t>
  </si>
  <si>
    <t>Pauschale Betriebskostenermittlung AEA</t>
  </si>
  <si>
    <t>Systemdienstleistungsentgelt und Netzverlustentgelt gem. VO</t>
  </si>
  <si>
    <t>Die Berechnungsformeln der Wirtschaftlichkeitsberechnung sind bei Bedarf entsprechend anzupassen!</t>
  </si>
  <si>
    <t>Barwert (diskontiert mit Zinssatz nach Steuern)</t>
  </si>
  <si>
    <t>Sonstige nicht in der Betriebskostenfunktion berücksichtigte Kosten</t>
  </si>
  <si>
    <t>Elektromaschinen</t>
  </si>
  <si>
    <r>
      <t xml:space="preserve">zusätzliche Engpassleistung </t>
    </r>
    <r>
      <rPr>
        <b/>
        <sz val="10"/>
        <rFont val="Arial"/>
        <family val="2"/>
      </rPr>
      <t>in kW</t>
    </r>
  </si>
  <si>
    <t>EPL Gesamt nach Revitalisierung in kW</t>
  </si>
  <si>
    <t>Kosten</t>
  </si>
  <si>
    <t>Engpaßleistung nach Revitalisierung</t>
  </si>
  <si>
    <t>Engpaßleistung VOR Revitalisierung</t>
  </si>
  <si>
    <t>relevante zusätzliche Betriebskosten *</t>
  </si>
  <si>
    <t>zusätzliches RAV in kWh</t>
  </si>
  <si>
    <t>RAV Gesamt nach Revitalisierung in kWh</t>
  </si>
  <si>
    <t>je zusätzliche EPL</t>
  </si>
  <si>
    <r>
      <t xml:space="preserve">zusätzliche Stromerlöse/Jahr </t>
    </r>
    <r>
      <rPr>
        <b/>
        <sz val="10"/>
        <rFont val="Arial"/>
        <family val="2"/>
      </rPr>
      <t>in €</t>
    </r>
    <r>
      <rPr>
        <sz val="10"/>
        <rFont val="Arial"/>
        <family val="2"/>
      </rPr>
      <t xml:space="preserve"> (vor Valorisierung)</t>
    </r>
  </si>
  <si>
    <t xml:space="preserve">Förderwerber: </t>
  </si>
  <si>
    <t xml:space="preserve">Anlagenbezeichnung: </t>
  </si>
  <si>
    <r>
      <t xml:space="preserve">zusätzliche Erzeugung /Jahr </t>
    </r>
    <r>
      <rPr>
        <b/>
        <sz val="10"/>
        <rFont val="Arial"/>
        <family val="2"/>
      </rPr>
      <t>in kWh</t>
    </r>
  </si>
  <si>
    <t>Vollbetriebsstunden/Jahr (Gesamtanlage nach REV)</t>
  </si>
  <si>
    <t>Bauliche Maßnahmen</t>
  </si>
  <si>
    <t>Stahlwasserbau</t>
  </si>
  <si>
    <t>Sonstige</t>
  </si>
  <si>
    <t>Kalkulationsgrundlagen für die Investitionsförderung Kleinwasserkraft (REVITALISIERUNG) - ÖSG Novelle 2017</t>
  </si>
  <si>
    <t>Nutzungsdauer lt. ÖSG § 26 Abs. 4</t>
  </si>
  <si>
    <t>MAX
gem. § 13 Abs. 3 Förderrichtlinien</t>
  </si>
  <si>
    <t>Betragbegrenzungen gem kW (§ 13 Abs. 3 Förderrichtlinien)</t>
  </si>
</sst>
</file>

<file path=xl/styles.xml><?xml version="1.0" encoding="utf-8"?>
<styleSheet xmlns="http://schemas.openxmlformats.org/spreadsheetml/2006/main">
  <numFmts count="3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0.00\ &quot;kW&quot;"/>
    <numFmt numFmtId="173" formatCode="#,##0.00\ &quot;h&quot;"/>
    <numFmt numFmtId="174" formatCode="0.0000%"/>
    <numFmt numFmtId="175" formatCode="0.0%"/>
    <numFmt numFmtId="176" formatCode="#,##0.000"/>
    <numFmt numFmtId="177" formatCode="#,##0.00\ &quot;€&quot;"/>
    <numFmt numFmtId="178" formatCode="0\ &quot;Jahre&quot;"/>
    <numFmt numFmtId="179" formatCode="#,##0.00\ &quot;cent/kWh&quot;"/>
    <numFmt numFmtId="180" formatCode="#,##0\ &quot;kWh&quot;"/>
    <numFmt numFmtId="181" formatCode="0.0000"/>
    <numFmt numFmtId="182" formatCode="#,##0.0\ &quot;kW&quot;"/>
    <numFmt numFmtId="183" formatCode="#,##0\ &quot;kW&quot;"/>
    <numFmt numFmtId="184" formatCode="dd/mm/yyyy;@"/>
    <numFmt numFmtId="185" formatCode="#,##0.000\ &quot;cent/kWh&quot;"/>
    <numFmt numFmtId="186" formatCode="#,##0.0"/>
  </numFmts>
  <fonts count="73">
    <font>
      <sz val="10"/>
      <name val="Arial"/>
      <family val="0"/>
    </font>
    <font>
      <sz val="11"/>
      <color indexed="8"/>
      <name val="Calibri"/>
      <family val="2"/>
    </font>
    <font>
      <b/>
      <sz val="10"/>
      <name val="Arial"/>
      <family val="2"/>
    </font>
    <font>
      <sz val="8"/>
      <name val="Tahoma"/>
      <family val="2"/>
    </font>
    <font>
      <b/>
      <sz val="8"/>
      <name val="Tahoma"/>
      <family val="2"/>
    </font>
    <font>
      <i/>
      <sz val="10"/>
      <name val="Arial"/>
      <family val="2"/>
    </font>
    <font>
      <b/>
      <i/>
      <sz val="10"/>
      <name val="Arial"/>
      <family val="2"/>
    </font>
    <font>
      <b/>
      <sz val="11"/>
      <name val="Arial"/>
      <family val="2"/>
    </font>
    <font>
      <i/>
      <sz val="8"/>
      <color indexed="10"/>
      <name val="Arial"/>
      <family val="2"/>
    </font>
    <font>
      <b/>
      <sz val="10"/>
      <color indexed="9"/>
      <name val="Arial"/>
      <family val="2"/>
    </font>
    <font>
      <sz val="10"/>
      <color indexed="9"/>
      <name val="Arial"/>
      <family val="2"/>
    </font>
    <font>
      <sz val="10"/>
      <color indexed="10"/>
      <name val="Arial"/>
      <family val="2"/>
    </font>
    <font>
      <b/>
      <sz val="10"/>
      <color indexed="10"/>
      <name val="Arial"/>
      <family val="2"/>
    </font>
    <font>
      <b/>
      <sz val="16"/>
      <color indexed="9"/>
      <name val="Arial"/>
      <family val="2"/>
    </font>
    <font>
      <sz val="9"/>
      <name val="Tahoma"/>
      <family val="2"/>
    </font>
    <font>
      <b/>
      <sz val="9"/>
      <name val="Tahoma"/>
      <family val="2"/>
    </font>
    <font>
      <sz val="9"/>
      <color indexed="57"/>
      <name val="Arial"/>
      <family val="2"/>
    </font>
    <font>
      <b/>
      <sz val="12"/>
      <name val="Arial"/>
      <family val="2"/>
    </font>
    <font>
      <b/>
      <sz val="14"/>
      <name val="Arial"/>
      <family val="2"/>
    </font>
    <font>
      <sz val="8"/>
      <color indexed="8"/>
      <name val="Arial"/>
      <family val="2"/>
    </font>
    <font>
      <sz val="8"/>
      <name val="Arial"/>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9"/>
      <color indexed="10"/>
      <name val="Arial"/>
      <family val="2"/>
    </font>
    <font>
      <b/>
      <i/>
      <sz val="10"/>
      <color indexed="9"/>
      <name val="Arial"/>
      <family val="2"/>
    </font>
    <font>
      <sz val="8"/>
      <color indexed="10"/>
      <name val="Arial"/>
      <family val="2"/>
    </font>
    <font>
      <i/>
      <sz val="10"/>
      <color indexed="10"/>
      <name val="Arial"/>
      <family val="2"/>
    </font>
    <font>
      <i/>
      <sz val="9"/>
      <color indexed="10"/>
      <name val="Arial"/>
      <family val="2"/>
    </font>
    <font>
      <b/>
      <sz val="11"/>
      <color indexed="9"/>
      <name val="Arial"/>
      <family val="2"/>
    </font>
    <font>
      <b/>
      <sz val="8"/>
      <color indexed="8"/>
      <name val="Arial"/>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sz val="9"/>
      <color rgb="FF339966"/>
      <name val="Arial"/>
      <family val="2"/>
    </font>
    <font>
      <sz val="9"/>
      <color rgb="FFFF0000"/>
      <name val="Arial"/>
      <family val="2"/>
    </font>
    <font>
      <b/>
      <sz val="10"/>
      <color theme="0"/>
      <name val="Arial"/>
      <family val="2"/>
    </font>
    <font>
      <b/>
      <i/>
      <sz val="10"/>
      <color theme="0"/>
      <name val="Arial"/>
      <family val="2"/>
    </font>
    <font>
      <sz val="10"/>
      <color rgb="FFFF0000"/>
      <name val="Arial"/>
      <family val="2"/>
    </font>
    <font>
      <sz val="8"/>
      <color rgb="FFFF0000"/>
      <name val="Arial"/>
      <family val="2"/>
    </font>
    <font>
      <i/>
      <sz val="10"/>
      <color rgb="FFFF0000"/>
      <name val="Arial"/>
      <family val="2"/>
    </font>
    <font>
      <i/>
      <sz val="8"/>
      <color rgb="FFFF0000"/>
      <name val="Arial"/>
      <family val="2"/>
    </font>
    <font>
      <i/>
      <sz val="9"/>
      <color rgb="FFFF0000"/>
      <name val="Arial"/>
      <family val="2"/>
    </font>
    <font>
      <b/>
      <sz val="10"/>
      <color rgb="FFFF0000"/>
      <name val="Arial"/>
      <family val="2"/>
    </font>
    <font>
      <b/>
      <sz val="11"/>
      <color theme="0"/>
      <name val="Arial"/>
      <family val="2"/>
    </font>
    <font>
      <b/>
      <sz val="8"/>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57"/>
        <bgColor indexed="64"/>
      </patternFill>
    </fill>
    <fill>
      <patternFill patternType="gray0625">
        <fgColor indexed="50"/>
      </patternFill>
    </fill>
    <fill>
      <patternFill patternType="solid">
        <fgColor indexed="13"/>
        <bgColor indexed="64"/>
      </patternFill>
    </fill>
    <fill>
      <patternFill patternType="solid">
        <fgColor indexed="11"/>
        <bgColor indexed="64"/>
      </patternFill>
    </fill>
    <fill>
      <patternFill patternType="solid">
        <fgColor theme="2"/>
        <bgColor indexed="64"/>
      </patternFill>
    </fill>
    <fill>
      <patternFill patternType="solid">
        <fgColor rgb="FFFFFF66"/>
        <bgColor indexed="64"/>
      </patternFill>
    </fill>
    <fill>
      <patternFill patternType="solid">
        <fgColor theme="0" tint="-0.4999699890613556"/>
        <bgColor indexed="64"/>
      </patternFill>
    </fill>
    <fill>
      <patternFill patternType="gray125">
        <fgColor theme="6" tint="0.3999499976634979"/>
        <bgColor rgb="FFCCFFCC"/>
      </patternFill>
    </fill>
    <fill>
      <patternFill patternType="solid">
        <fgColor theme="0" tint="-0.04997999966144562"/>
        <bgColor indexed="64"/>
      </patternFill>
    </fill>
    <fill>
      <patternFill patternType="solid">
        <fgColor rgb="FFFFFF00"/>
        <bgColor indexed="64"/>
      </patternFill>
    </fill>
    <fill>
      <patternFill patternType="solid">
        <fgColor rgb="FFFFFF99"/>
        <bgColor indexed="64"/>
      </patternFill>
    </fill>
    <fill>
      <patternFill patternType="gray0625">
        <fgColor indexed="50"/>
        <bgColor rgb="FFFFFF99"/>
      </patternFill>
    </fill>
    <fill>
      <patternFill patternType="solid">
        <fgColor theme="9" tint="-0.24997000396251678"/>
        <bgColor indexed="64"/>
      </patternFill>
    </fill>
  </fills>
  <borders count="49">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indexed="17"/>
      </left>
      <right/>
      <top style="thin">
        <color indexed="17"/>
      </top>
      <bottom style="thin">
        <color indexed="17"/>
      </bottom>
    </border>
    <border>
      <left style="thin">
        <color indexed="53"/>
      </left>
      <right/>
      <top style="thin">
        <color indexed="53"/>
      </top>
      <bottom style="thick">
        <color indexed="53"/>
      </bottom>
    </border>
    <border>
      <left style="thick">
        <color rgb="FF00B050"/>
      </left>
      <right/>
      <top/>
      <bottom/>
    </border>
    <border>
      <left/>
      <right style="thick">
        <color rgb="FF00B050"/>
      </right>
      <top/>
      <bottom/>
    </border>
    <border>
      <left style="thick">
        <color rgb="FF00B050"/>
      </left>
      <right/>
      <top/>
      <bottom style="thick">
        <color rgb="FF00B050"/>
      </bottom>
    </border>
    <border>
      <left/>
      <right/>
      <top/>
      <bottom style="thick">
        <color rgb="FF00B050"/>
      </bottom>
    </border>
    <border>
      <left/>
      <right style="thick">
        <color rgb="FF00B050"/>
      </right>
      <top/>
      <bottom style="thick">
        <color rgb="FF00B050"/>
      </bottom>
    </border>
    <border>
      <left style="thin"/>
      <right/>
      <top/>
      <bottom/>
    </border>
    <border>
      <left/>
      <right/>
      <top/>
      <bottom style="thin"/>
    </border>
    <border>
      <left style="thin"/>
      <right style="thin"/>
      <top/>
      <bottom/>
    </border>
    <border>
      <left/>
      <right/>
      <top style="thin"/>
      <bottom style="thin"/>
    </border>
    <border>
      <left style="thin"/>
      <right style="thin"/>
      <top style="thin"/>
      <bottom style="thin"/>
    </border>
    <border>
      <left style="thin"/>
      <right style="thin"/>
      <top/>
      <bottom style="thin"/>
    </border>
    <border>
      <left style="thin"/>
      <right style="thin"/>
      <top style="thin"/>
      <bottom/>
    </border>
    <border>
      <left style="thin"/>
      <right/>
      <top style="thin"/>
      <bottom style="thin"/>
    </border>
    <border>
      <left style="thin">
        <color indexed="17"/>
      </left>
      <right/>
      <top style="thin">
        <color indexed="17"/>
      </top>
      <bottom/>
    </border>
    <border>
      <left/>
      <right style="thin"/>
      <top style="thin"/>
      <bottom style="thin"/>
    </border>
    <border>
      <left/>
      <right style="medium"/>
      <top/>
      <bottom style="medium"/>
    </border>
    <border>
      <left style="medium"/>
      <right/>
      <top/>
      <bottom style="medium"/>
    </border>
    <border>
      <left/>
      <right style="medium"/>
      <top/>
      <bottom/>
    </border>
    <border>
      <left style="medium"/>
      <right/>
      <top/>
      <bottom/>
    </border>
    <border>
      <left/>
      <right/>
      <top/>
      <bottom style="medium"/>
    </border>
    <border>
      <left/>
      <right style="medium"/>
      <top style="medium"/>
      <bottom/>
    </border>
    <border>
      <left/>
      <right/>
      <top style="medium"/>
      <bottom/>
    </border>
    <border>
      <left style="medium"/>
      <right/>
      <top style="medium"/>
      <bottom/>
    </border>
    <border>
      <left style="medium"/>
      <right/>
      <top style="medium"/>
      <bottom style="medium"/>
    </border>
    <border>
      <left style="medium"/>
      <right style="medium"/>
      <top style="medium"/>
      <bottom/>
    </border>
    <border>
      <left style="thin"/>
      <right/>
      <top/>
      <bottom style="thin"/>
    </border>
    <border>
      <left style="medium"/>
      <right/>
      <top style="medium"/>
      <bottom style="thin"/>
    </border>
    <border>
      <left>
        <color indexed="63"/>
      </left>
      <right>
        <color indexed="63"/>
      </right>
      <top style="medium"/>
      <bottom style="thin"/>
    </border>
    <border>
      <left/>
      <right style="medium"/>
      <top style="medium"/>
      <bottom style="thin"/>
    </border>
    <border>
      <left/>
      <right/>
      <top style="medium"/>
      <bottom style="medium"/>
    </border>
    <border>
      <left/>
      <right style="medium"/>
      <top style="medium"/>
      <bottom style="medium"/>
    </border>
    <border>
      <left/>
      <right/>
      <top style="thin">
        <color indexed="17"/>
      </top>
      <bottom style="thin">
        <color indexed="17"/>
      </bottom>
    </border>
    <border>
      <left/>
      <right/>
      <top style="thin">
        <color indexed="17"/>
      </top>
      <bottom/>
    </border>
    <border>
      <left/>
      <right/>
      <top style="thin">
        <color indexed="53"/>
      </top>
      <bottom style="thick">
        <color indexed="53"/>
      </bottom>
    </border>
    <border>
      <left style="thick">
        <color rgb="FF00B050"/>
      </left>
      <right/>
      <top style="thick">
        <color rgb="FF00B050"/>
      </top>
      <bottom style="thick">
        <color rgb="FF00B050"/>
      </bottom>
    </border>
    <border>
      <left/>
      <right/>
      <top style="thick">
        <color rgb="FF00B050"/>
      </top>
      <bottom style="thick">
        <color rgb="FF00B050"/>
      </bottom>
    </border>
    <border>
      <left/>
      <right style="thick">
        <color rgb="FF00B050"/>
      </right>
      <top style="thick">
        <color rgb="FF00B050"/>
      </top>
      <bottom style="thick">
        <color rgb="FF00B050"/>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1" applyNumberFormat="0" applyAlignment="0" applyProtection="0"/>
    <xf numFmtId="0" fontId="47" fillId="26" borderId="2" applyNumberFormat="0" applyAlignment="0" applyProtection="0"/>
    <xf numFmtId="169" fontId="0" fillId="0" borderId="0" applyFont="0" applyFill="0" applyBorder="0" applyAlignment="0" applyProtection="0"/>
    <xf numFmtId="0" fontId="48" fillId="27" borderId="2" applyNumberFormat="0" applyAlignment="0" applyProtection="0"/>
    <xf numFmtId="0" fontId="49" fillId="0" borderId="3" applyNumberFormat="0" applyFill="0" applyAlignment="0" applyProtection="0"/>
    <xf numFmtId="0" fontId="50" fillId="0" borderId="0" applyNumberFormat="0" applyFill="0" applyBorder="0" applyAlignment="0" applyProtection="0"/>
    <xf numFmtId="0" fontId="51" fillId="28" borderId="0" applyNumberFormat="0" applyBorder="0" applyAlignment="0" applyProtection="0"/>
    <xf numFmtId="43" fontId="0" fillId="0" borderId="0" applyFont="0" applyFill="0" applyBorder="0" applyAlignment="0" applyProtection="0"/>
    <xf numFmtId="0" fontId="52"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3" fillId="31" borderId="0" applyNumberFormat="0" applyBorder="0" applyAlignment="0" applyProtection="0"/>
    <xf numFmtId="0" fontId="0" fillId="0" borderId="0">
      <alignment/>
      <protection/>
    </xf>
    <xf numFmtId="0" fontId="54" fillId="0" borderId="0" applyNumberForma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170" fontId="0" fillId="0" borderId="0" applyFont="0" applyFill="0" applyBorder="0" applyAlignment="0" applyProtection="0"/>
    <xf numFmtId="168" fontId="0" fillId="0" borderId="0" applyFont="0" applyFill="0" applyBorder="0" applyAlignment="0" applyProtection="0"/>
    <xf numFmtId="0" fontId="59" fillId="0" borderId="0" applyNumberFormat="0" applyFill="0" applyBorder="0" applyAlignment="0" applyProtection="0"/>
    <xf numFmtId="0" fontId="60" fillId="32" borderId="9" applyNumberFormat="0" applyAlignment="0" applyProtection="0"/>
  </cellStyleXfs>
  <cellXfs count="219">
    <xf numFmtId="0" fontId="0" fillId="0" borderId="0" xfId="0" applyAlignment="1">
      <alignment/>
    </xf>
    <xf numFmtId="4" fontId="0" fillId="0" borderId="0" xfId="0" applyNumberFormat="1" applyAlignment="1">
      <alignment/>
    </xf>
    <xf numFmtId="10" fontId="0" fillId="0" borderId="0" xfId="0" applyNumberFormat="1" applyFill="1" applyAlignment="1">
      <alignment/>
    </xf>
    <xf numFmtId="4" fontId="2" fillId="0" borderId="0" xfId="0" applyNumberFormat="1" applyFont="1" applyAlignment="1">
      <alignment/>
    </xf>
    <xf numFmtId="4" fontId="0" fillId="0" borderId="0" xfId="0" applyNumberFormat="1" applyFont="1" applyAlignment="1">
      <alignment/>
    </xf>
    <xf numFmtId="4" fontId="8" fillId="0" borderId="0" xfId="0" applyNumberFormat="1" applyFont="1" applyAlignment="1">
      <alignment/>
    </xf>
    <xf numFmtId="4" fontId="5" fillId="0" borderId="0" xfId="0" applyNumberFormat="1" applyFont="1" applyAlignment="1">
      <alignment/>
    </xf>
    <xf numFmtId="0" fontId="9" fillId="33" borderId="0" xfId="0" applyFont="1" applyFill="1" applyAlignment="1">
      <alignment/>
    </xf>
    <xf numFmtId="4" fontId="6" fillId="34" borderId="10" xfId="0" applyNumberFormat="1" applyFont="1" applyFill="1" applyBorder="1" applyAlignment="1">
      <alignment/>
    </xf>
    <xf numFmtId="4" fontId="7" fillId="35" borderId="11" xfId="0" applyNumberFormat="1" applyFont="1" applyFill="1" applyBorder="1" applyAlignment="1" applyProtection="1">
      <alignment/>
      <protection/>
    </xf>
    <xf numFmtId="0" fontId="0" fillId="0" borderId="0" xfId="0" applyFont="1" applyAlignment="1">
      <alignment/>
    </xf>
    <xf numFmtId="0" fontId="11" fillId="0" borderId="0" xfId="0" applyFont="1" applyAlignment="1">
      <alignment/>
    </xf>
    <xf numFmtId="174" fontId="0" fillId="36" borderId="0" xfId="0" applyNumberFormat="1" applyFill="1" applyAlignment="1">
      <alignment/>
    </xf>
    <xf numFmtId="0" fontId="12" fillId="0" borderId="0" xfId="0" applyFont="1" applyAlignment="1">
      <alignment/>
    </xf>
    <xf numFmtId="9" fontId="0" fillId="0" borderId="0" xfId="0" applyNumberFormat="1" applyFont="1" applyAlignment="1">
      <alignment/>
    </xf>
    <xf numFmtId="4" fontId="0" fillId="0" borderId="0" xfId="0" applyNumberFormat="1" applyFont="1" applyAlignment="1">
      <alignment/>
    </xf>
    <xf numFmtId="175" fontId="0" fillId="0" borderId="0" xfId="49" applyNumberFormat="1" applyFont="1" applyFill="1" applyAlignment="1">
      <alignment horizontal="left"/>
    </xf>
    <xf numFmtId="0" fontId="7" fillId="0" borderId="0" xfId="0" applyFont="1" applyAlignment="1">
      <alignment/>
    </xf>
    <xf numFmtId="3" fontId="2" fillId="0" borderId="0" xfId="0" applyNumberFormat="1" applyFont="1" applyAlignment="1">
      <alignment horizontal="left"/>
    </xf>
    <xf numFmtId="3" fontId="0" fillId="0" borderId="0" xfId="0" applyNumberFormat="1" applyAlignment="1">
      <alignment/>
    </xf>
    <xf numFmtId="3" fontId="0" fillId="0" borderId="0" xfId="0" applyNumberFormat="1" applyBorder="1" applyAlignment="1">
      <alignment/>
    </xf>
    <xf numFmtId="4" fontId="0" fillId="0" borderId="0" xfId="0" applyNumberFormat="1" applyBorder="1" applyAlignment="1">
      <alignment/>
    </xf>
    <xf numFmtId="176" fontId="0" fillId="0" borderId="0" xfId="0" applyNumberFormat="1" applyBorder="1" applyAlignment="1">
      <alignment/>
    </xf>
    <xf numFmtId="3" fontId="0" fillId="0" borderId="0" xfId="0" applyNumberFormat="1" applyFont="1" applyAlignment="1">
      <alignment/>
    </xf>
    <xf numFmtId="1" fontId="0" fillId="0" borderId="0" xfId="49" applyNumberFormat="1" applyFont="1" applyBorder="1" applyAlignment="1">
      <alignment horizontal="center"/>
    </xf>
    <xf numFmtId="3" fontId="0" fillId="0" borderId="0" xfId="0" applyNumberFormat="1" applyFont="1" applyBorder="1" applyAlignment="1">
      <alignment/>
    </xf>
    <xf numFmtId="9" fontId="0" fillId="0" borderId="0" xfId="49" applyFont="1" applyBorder="1" applyAlignment="1">
      <alignment/>
    </xf>
    <xf numFmtId="0" fontId="0" fillId="0" borderId="0" xfId="0" applyNumberFormat="1" applyFont="1" applyFill="1" applyBorder="1" applyAlignment="1" applyProtection="1">
      <alignment horizontal="left" vertical="center" wrapText="1"/>
      <protection locked="0"/>
    </xf>
    <xf numFmtId="10" fontId="5" fillId="0" borderId="0" xfId="49" applyNumberFormat="1" applyFont="1" applyBorder="1" applyAlignment="1">
      <alignment/>
    </xf>
    <xf numFmtId="3" fontId="5" fillId="0" borderId="0" xfId="0" applyNumberFormat="1" applyFont="1" applyBorder="1" applyAlignment="1">
      <alignment/>
    </xf>
    <xf numFmtId="175" fontId="0" fillId="0" borderId="0" xfId="49" applyNumberFormat="1" applyFont="1" applyBorder="1" applyAlignment="1">
      <alignment/>
    </xf>
    <xf numFmtId="0" fontId="0" fillId="0" borderId="0" xfId="0" applyNumberFormat="1" applyFont="1" applyFill="1" applyBorder="1" applyAlignment="1" applyProtection="1">
      <alignment horizontal="left" vertical="center" wrapText="1"/>
      <protection locked="0"/>
    </xf>
    <xf numFmtId="0" fontId="0" fillId="0" borderId="0" xfId="0" applyFill="1" applyBorder="1" applyAlignment="1">
      <alignment/>
    </xf>
    <xf numFmtId="3" fontId="0" fillId="0" borderId="12" xfId="0" applyNumberFormat="1" applyBorder="1" applyAlignment="1">
      <alignment/>
    </xf>
    <xf numFmtId="3" fontId="5" fillId="0" borderId="13" xfId="0" applyNumberFormat="1" applyFont="1" applyFill="1" applyBorder="1" applyAlignment="1">
      <alignment horizontal="center"/>
    </xf>
    <xf numFmtId="3" fontId="0" fillId="0" borderId="12" xfId="0" applyNumberFormat="1" applyFont="1" applyBorder="1" applyAlignment="1">
      <alignment/>
    </xf>
    <xf numFmtId="3" fontId="0" fillId="0" borderId="14" xfId="0" applyNumberFormat="1" applyFont="1" applyBorder="1" applyAlignment="1">
      <alignment/>
    </xf>
    <xf numFmtId="3" fontId="0" fillId="0" borderId="15" xfId="0" applyNumberFormat="1" applyBorder="1" applyAlignment="1">
      <alignment/>
    </xf>
    <xf numFmtId="3" fontId="0" fillId="37" borderId="16" xfId="0" applyNumberFormat="1" applyFill="1" applyBorder="1" applyAlignment="1">
      <alignment/>
    </xf>
    <xf numFmtId="0" fontId="16" fillId="0" borderId="0" xfId="0" applyFont="1" applyAlignment="1">
      <alignment/>
    </xf>
    <xf numFmtId="0" fontId="16" fillId="0" borderId="0" xfId="0" applyFont="1" applyAlignment="1">
      <alignment horizontal="right"/>
    </xf>
    <xf numFmtId="4" fontId="16" fillId="0" borderId="0" xfId="0" applyNumberFormat="1" applyFont="1" applyAlignment="1">
      <alignment/>
    </xf>
    <xf numFmtId="0" fontId="61" fillId="0" borderId="0" xfId="0" applyFont="1" applyAlignment="1">
      <alignment/>
    </xf>
    <xf numFmtId="10" fontId="61" fillId="0" borderId="0" xfId="0" applyNumberFormat="1" applyFont="1" applyAlignment="1">
      <alignment/>
    </xf>
    <xf numFmtId="9" fontId="61" fillId="0" borderId="0" xfId="0" applyNumberFormat="1" applyFont="1" applyAlignment="1">
      <alignment horizontal="right"/>
    </xf>
    <xf numFmtId="3" fontId="0" fillId="0" borderId="0" xfId="0" applyNumberFormat="1" applyFont="1" applyBorder="1" applyAlignment="1">
      <alignment wrapText="1"/>
    </xf>
    <xf numFmtId="3" fontId="0" fillId="0" borderId="17" xfId="0" applyNumberFormat="1" applyBorder="1" applyAlignment="1">
      <alignment/>
    </xf>
    <xf numFmtId="3" fontId="0" fillId="0" borderId="17" xfId="0" applyNumberFormat="1" applyFont="1" applyBorder="1" applyAlignment="1">
      <alignment/>
    </xf>
    <xf numFmtId="3" fontId="5" fillId="0" borderId="17" xfId="0" applyNumberFormat="1" applyFont="1" applyBorder="1" applyAlignment="1">
      <alignment/>
    </xf>
    <xf numFmtId="3" fontId="0" fillId="0" borderId="18" xfId="0" applyNumberFormat="1" applyBorder="1" applyAlignment="1">
      <alignment/>
    </xf>
    <xf numFmtId="3" fontId="5" fillId="38" borderId="19" xfId="0" applyNumberFormat="1" applyFont="1" applyFill="1" applyBorder="1" applyAlignment="1">
      <alignment/>
    </xf>
    <xf numFmtId="3" fontId="0" fillId="0" borderId="19" xfId="0" applyNumberFormat="1" applyBorder="1" applyAlignment="1">
      <alignment horizontal="center"/>
    </xf>
    <xf numFmtId="3" fontId="0" fillId="0" borderId="20" xfId="0" applyNumberFormat="1" applyBorder="1" applyAlignment="1">
      <alignment/>
    </xf>
    <xf numFmtId="3" fontId="0" fillId="0" borderId="21" xfId="0" applyNumberFormat="1" applyBorder="1" applyAlignment="1">
      <alignment/>
    </xf>
    <xf numFmtId="3" fontId="0" fillId="37" borderId="21" xfId="0" applyNumberFormat="1" applyFill="1" applyBorder="1" applyAlignment="1">
      <alignment/>
    </xf>
    <xf numFmtId="3" fontId="0" fillId="0" borderId="17" xfId="0" applyNumberFormat="1" applyFont="1" applyBorder="1" applyAlignment="1">
      <alignment/>
    </xf>
    <xf numFmtId="0" fontId="0" fillId="0" borderId="0" xfId="0" applyBorder="1" applyAlignment="1">
      <alignment/>
    </xf>
    <xf numFmtId="3" fontId="0" fillId="0" borderId="18" xfId="0" applyNumberFormat="1" applyFont="1" applyBorder="1" applyAlignment="1">
      <alignment/>
    </xf>
    <xf numFmtId="172" fontId="0" fillId="38" borderId="19" xfId="0" applyNumberFormat="1" applyFill="1" applyBorder="1" applyAlignment="1">
      <alignment horizontal="right"/>
    </xf>
    <xf numFmtId="1" fontId="0" fillId="38" borderId="19" xfId="0" applyNumberFormat="1" applyFont="1" applyFill="1" applyBorder="1" applyAlignment="1">
      <alignment/>
    </xf>
    <xf numFmtId="178" fontId="0" fillId="37" borderId="19" xfId="49" applyNumberFormat="1" applyFont="1" applyFill="1" applyBorder="1" applyAlignment="1">
      <alignment/>
    </xf>
    <xf numFmtId="10" fontId="0" fillId="37" borderId="19" xfId="0" applyNumberFormat="1" applyFont="1" applyFill="1" applyBorder="1" applyAlignment="1">
      <alignment/>
    </xf>
    <xf numFmtId="177" fontId="0" fillId="37" borderId="22" xfId="0" applyNumberFormat="1" applyFill="1" applyBorder="1" applyAlignment="1">
      <alignment horizontal="right"/>
    </xf>
    <xf numFmtId="1" fontId="9" fillId="33" borderId="18" xfId="0" applyNumberFormat="1" applyFont="1" applyFill="1" applyBorder="1" applyAlignment="1">
      <alignment/>
    </xf>
    <xf numFmtId="4" fontId="0" fillId="0" borderId="0" xfId="0" applyNumberFormat="1" applyFont="1" applyFill="1" applyAlignment="1">
      <alignment/>
    </xf>
    <xf numFmtId="4" fontId="0" fillId="0" borderId="0" xfId="0" applyNumberFormat="1" applyFont="1" applyAlignment="1">
      <alignment/>
    </xf>
    <xf numFmtId="0" fontId="0" fillId="0" borderId="17" xfId="0" applyFont="1" applyBorder="1" applyAlignment="1">
      <alignment/>
    </xf>
    <xf numFmtId="0" fontId="0" fillId="0" borderId="23" xfId="0" applyBorder="1" applyAlignment="1">
      <alignment/>
    </xf>
    <xf numFmtId="4" fontId="0" fillId="0" borderId="19" xfId="0" applyNumberFormat="1" applyBorder="1" applyAlignment="1">
      <alignment/>
    </xf>
    <xf numFmtId="174" fontId="0" fillId="0" borderId="19" xfId="0" applyNumberFormat="1" applyBorder="1" applyAlignment="1">
      <alignment/>
    </xf>
    <xf numFmtId="0" fontId="0" fillId="0" borderId="24" xfId="0" applyFont="1" applyBorder="1" applyAlignment="1">
      <alignment/>
    </xf>
    <xf numFmtId="4" fontId="0" fillId="0" borderId="21" xfId="0" applyNumberFormat="1" applyBorder="1" applyAlignment="1">
      <alignment/>
    </xf>
    <xf numFmtId="4" fontId="16" fillId="0" borderId="0" xfId="0" applyNumberFormat="1" applyFont="1" applyAlignment="1">
      <alignment horizontal="right"/>
    </xf>
    <xf numFmtId="180" fontId="0" fillId="37" borderId="19" xfId="0" applyNumberFormat="1" applyFont="1" applyFill="1" applyBorder="1" applyAlignment="1">
      <alignment horizontal="right"/>
    </xf>
    <xf numFmtId="4" fontId="6" fillId="34" borderId="25" xfId="0" applyNumberFormat="1" applyFont="1" applyFill="1" applyBorder="1" applyAlignment="1">
      <alignment/>
    </xf>
    <xf numFmtId="0" fontId="9" fillId="33" borderId="24" xfId="0" applyFont="1" applyFill="1" applyBorder="1" applyAlignment="1">
      <alignment/>
    </xf>
    <xf numFmtId="3" fontId="0" fillId="0" borderId="24" xfId="0" applyNumberFormat="1" applyFont="1" applyBorder="1" applyAlignment="1">
      <alignment/>
    </xf>
    <xf numFmtId="3" fontId="0" fillId="0" borderId="0" xfId="0" applyNumberFormat="1" applyFont="1" applyBorder="1" applyAlignment="1">
      <alignment/>
    </xf>
    <xf numFmtId="4" fontId="62" fillId="0" borderId="0" xfId="0" applyNumberFormat="1" applyFont="1" applyAlignment="1">
      <alignment/>
    </xf>
    <xf numFmtId="3" fontId="63" fillId="39" borderId="21" xfId="0" applyNumberFormat="1" applyFont="1" applyFill="1" applyBorder="1" applyAlignment="1">
      <alignment horizontal="center" wrapText="1"/>
    </xf>
    <xf numFmtId="3" fontId="64" fillId="39" borderId="21" xfId="0" applyNumberFormat="1" applyFont="1" applyFill="1" applyBorder="1" applyAlignment="1">
      <alignment horizontal="center" vertical="center" wrapText="1"/>
    </xf>
    <xf numFmtId="3" fontId="0" fillId="0" borderId="21" xfId="0" applyNumberFormat="1" applyFont="1" applyBorder="1" applyAlignment="1">
      <alignment horizontal="center"/>
    </xf>
    <xf numFmtId="0" fontId="0" fillId="0" borderId="0" xfId="0" applyFont="1" applyAlignment="1">
      <alignment/>
    </xf>
    <xf numFmtId="3" fontId="65" fillId="0" borderId="0" xfId="0" applyNumberFormat="1" applyFont="1" applyAlignment="1">
      <alignment/>
    </xf>
    <xf numFmtId="3" fontId="0" fillId="0" borderId="0" xfId="0" applyNumberFormat="1" applyFont="1" applyAlignment="1">
      <alignment/>
    </xf>
    <xf numFmtId="4" fontId="6" fillId="40" borderId="24" xfId="0" applyNumberFormat="1" applyFont="1" applyFill="1" applyBorder="1" applyAlignment="1">
      <alignment/>
    </xf>
    <xf numFmtId="4" fontId="0" fillId="38" borderId="21" xfId="0" applyNumberFormat="1" applyFont="1" applyFill="1" applyBorder="1" applyAlignment="1">
      <alignment/>
    </xf>
    <xf numFmtId="174" fontId="0" fillId="41" borderId="0" xfId="0" applyNumberFormat="1" applyFill="1" applyAlignment="1">
      <alignment/>
    </xf>
    <xf numFmtId="3" fontId="2" fillId="0" borderId="0" xfId="0" applyNumberFormat="1" applyFont="1" applyAlignment="1">
      <alignment/>
    </xf>
    <xf numFmtId="3" fontId="0" fillId="0" borderId="26" xfId="0" applyNumberFormat="1" applyBorder="1" applyAlignment="1">
      <alignment/>
    </xf>
    <xf numFmtId="3" fontId="5" fillId="0" borderId="24" xfId="0" applyNumberFormat="1" applyFont="1" applyBorder="1" applyAlignment="1">
      <alignment/>
    </xf>
    <xf numFmtId="3" fontId="66" fillId="0" borderId="0" xfId="0" applyNumberFormat="1" applyFont="1" applyBorder="1" applyAlignment="1">
      <alignment/>
    </xf>
    <xf numFmtId="3" fontId="0" fillId="0" borderId="24" xfId="0" applyNumberFormat="1" applyBorder="1" applyAlignment="1">
      <alignment horizontal="center" wrapText="1"/>
    </xf>
    <xf numFmtId="3" fontId="0" fillId="0" borderId="20" xfId="0" applyNumberFormat="1" applyBorder="1" applyAlignment="1">
      <alignment horizontal="center" wrapText="1"/>
    </xf>
    <xf numFmtId="3" fontId="0" fillId="0" borderId="26" xfId="0" applyNumberFormat="1" applyBorder="1" applyAlignment="1">
      <alignment horizontal="center" wrapText="1"/>
    </xf>
    <xf numFmtId="3" fontId="5" fillId="0" borderId="27" xfId="0" applyNumberFormat="1" applyFont="1" applyBorder="1" applyAlignment="1">
      <alignment/>
    </xf>
    <xf numFmtId="3" fontId="5" fillId="0" borderId="28" xfId="0" applyNumberFormat="1" applyFont="1" applyBorder="1" applyAlignment="1">
      <alignment/>
    </xf>
    <xf numFmtId="3" fontId="5" fillId="0" borderId="29" xfId="0" applyNumberFormat="1" applyFont="1" applyBorder="1" applyAlignment="1">
      <alignment/>
    </xf>
    <xf numFmtId="3" fontId="5" fillId="0" borderId="30" xfId="0" applyNumberFormat="1" applyFont="1" applyBorder="1" applyAlignment="1">
      <alignment/>
    </xf>
    <xf numFmtId="0" fontId="5" fillId="0" borderId="0" xfId="0" applyFont="1" applyBorder="1" applyAlignment="1">
      <alignment/>
    </xf>
    <xf numFmtId="0" fontId="5" fillId="0" borderId="0" xfId="0" applyFont="1" applyAlignment="1">
      <alignment/>
    </xf>
    <xf numFmtId="181" fontId="5" fillId="0" borderId="27" xfId="0" applyNumberFormat="1" applyFont="1" applyBorder="1" applyAlignment="1">
      <alignment/>
    </xf>
    <xf numFmtId="0" fontId="5" fillId="0" borderId="31" xfId="0" applyFont="1" applyBorder="1" applyAlignment="1">
      <alignment horizontal="right"/>
    </xf>
    <xf numFmtId="4" fontId="5" fillId="0" borderId="29" xfId="0" applyNumberFormat="1" applyFont="1" applyBorder="1" applyAlignment="1">
      <alignment/>
    </xf>
    <xf numFmtId="0" fontId="5" fillId="0" borderId="0" xfId="0" applyFont="1" applyBorder="1" applyAlignment="1">
      <alignment horizontal="right"/>
    </xf>
    <xf numFmtId="0" fontId="0" fillId="0" borderId="29" xfId="0" applyBorder="1" applyAlignment="1">
      <alignment/>
    </xf>
    <xf numFmtId="0" fontId="6" fillId="0" borderId="0" xfId="0" applyFont="1" applyBorder="1" applyAlignment="1">
      <alignment/>
    </xf>
    <xf numFmtId="0" fontId="0" fillId="0" borderId="30" xfId="0" applyBorder="1" applyAlignment="1">
      <alignment/>
    </xf>
    <xf numFmtId="0" fontId="0" fillId="0" borderId="32" xfId="0" applyBorder="1" applyAlignment="1">
      <alignment/>
    </xf>
    <xf numFmtId="0" fontId="5" fillId="0" borderId="33" xfId="0" applyFont="1" applyBorder="1" applyAlignment="1">
      <alignment/>
    </xf>
    <xf numFmtId="0" fontId="5" fillId="0" borderId="34" xfId="0" applyFont="1" applyBorder="1" applyAlignment="1">
      <alignment/>
    </xf>
    <xf numFmtId="181" fontId="5" fillId="0" borderId="0" xfId="0" applyNumberFormat="1" applyFont="1" applyBorder="1" applyAlignment="1">
      <alignment/>
    </xf>
    <xf numFmtId="0" fontId="5" fillId="0" borderId="30" xfId="0" applyFont="1" applyBorder="1" applyAlignment="1">
      <alignment/>
    </xf>
    <xf numFmtId="0" fontId="2" fillId="0" borderId="35" xfId="0" applyFont="1" applyBorder="1" applyAlignment="1">
      <alignment/>
    </xf>
    <xf numFmtId="3" fontId="5" fillId="0" borderId="32" xfId="0" applyNumberFormat="1" applyFont="1" applyBorder="1" applyAlignment="1">
      <alignment/>
    </xf>
    <xf numFmtId="0" fontId="5" fillId="0" borderId="32" xfId="0" applyFont="1" applyBorder="1" applyAlignment="1">
      <alignment horizontal="center"/>
    </xf>
    <xf numFmtId="0" fontId="5" fillId="0" borderId="36" xfId="0" applyFont="1" applyBorder="1" applyAlignment="1">
      <alignment horizontal="center" wrapText="1"/>
    </xf>
    <xf numFmtId="0" fontId="0" fillId="0" borderId="31" xfId="0" applyBorder="1" applyAlignment="1">
      <alignment/>
    </xf>
    <xf numFmtId="3" fontId="0" fillId="0" borderId="20" xfId="0" applyNumberFormat="1" applyFont="1" applyBorder="1" applyAlignment="1">
      <alignment horizontal="center" wrapText="1"/>
    </xf>
    <xf numFmtId="3" fontId="0" fillId="0" borderId="37" xfId="0" applyNumberFormat="1" applyFont="1" applyBorder="1" applyAlignment="1">
      <alignment/>
    </xf>
    <xf numFmtId="4" fontId="65" fillId="0" borderId="0" xfId="0" applyNumberFormat="1" applyFont="1" applyAlignment="1">
      <alignment/>
    </xf>
    <xf numFmtId="3" fontId="62" fillId="0" borderId="0" xfId="0" applyNumberFormat="1" applyFont="1" applyAlignment="1">
      <alignment/>
    </xf>
    <xf numFmtId="3" fontId="67" fillId="0" borderId="0" xfId="0" applyNumberFormat="1" applyFont="1" applyAlignment="1">
      <alignment/>
    </xf>
    <xf numFmtId="3" fontId="68" fillId="0" borderId="0" xfId="0" applyNumberFormat="1" applyFont="1" applyAlignment="1">
      <alignment/>
    </xf>
    <xf numFmtId="3" fontId="65" fillId="0" borderId="0" xfId="0" applyNumberFormat="1" applyFont="1" applyAlignment="1">
      <alignment horizontal="center"/>
    </xf>
    <xf numFmtId="3" fontId="5" fillId="37" borderId="19" xfId="0" applyNumberFormat="1" applyFont="1" applyFill="1" applyBorder="1" applyAlignment="1">
      <alignment/>
    </xf>
    <xf numFmtId="10" fontId="0" fillId="37" borderId="19" xfId="0" applyNumberFormat="1" applyFill="1" applyBorder="1" applyAlignment="1">
      <alignment horizontal="right"/>
    </xf>
    <xf numFmtId="3" fontId="0" fillId="37" borderId="23" xfId="0" applyNumberFormat="1" applyFill="1" applyBorder="1" applyAlignment="1">
      <alignment/>
    </xf>
    <xf numFmtId="173" fontId="0" fillId="37" borderId="19" xfId="0" applyNumberFormat="1" applyFill="1" applyBorder="1" applyAlignment="1">
      <alignment horizontal="right"/>
    </xf>
    <xf numFmtId="3" fontId="0" fillId="37" borderId="19" xfId="0" applyNumberFormat="1" applyFill="1" applyBorder="1" applyAlignment="1">
      <alignment/>
    </xf>
    <xf numFmtId="179" fontId="0" fillId="37" borderId="19" xfId="0" applyNumberFormat="1" applyFill="1" applyBorder="1" applyAlignment="1">
      <alignment horizontal="right"/>
    </xf>
    <xf numFmtId="1" fontId="0" fillId="37" borderId="19" xfId="0" applyNumberFormat="1" applyFont="1" applyFill="1" applyBorder="1" applyAlignment="1">
      <alignment/>
    </xf>
    <xf numFmtId="0" fontId="0" fillId="37" borderId="19" xfId="0" applyFill="1" applyBorder="1" applyAlignment="1">
      <alignment/>
    </xf>
    <xf numFmtId="3" fontId="0" fillId="37" borderId="22" xfId="0" applyNumberFormat="1" applyFill="1" applyBorder="1" applyAlignment="1">
      <alignment/>
    </xf>
    <xf numFmtId="3" fontId="0" fillId="0" borderId="12" xfId="0" applyNumberFormat="1" applyFont="1" applyBorder="1" applyAlignment="1">
      <alignment/>
    </xf>
    <xf numFmtId="3" fontId="69" fillId="0" borderId="13" xfId="0" applyNumberFormat="1" applyFont="1" applyFill="1" applyBorder="1" applyAlignment="1">
      <alignment horizontal="center"/>
    </xf>
    <xf numFmtId="3" fontId="65" fillId="0" borderId="0" xfId="0" applyNumberFormat="1" applyFont="1" applyBorder="1" applyAlignment="1">
      <alignment/>
    </xf>
    <xf numFmtId="4" fontId="65" fillId="0" borderId="0" xfId="0" applyNumberFormat="1" applyFont="1" applyBorder="1" applyAlignment="1">
      <alignment/>
    </xf>
    <xf numFmtId="3" fontId="65" fillId="0" borderId="0" xfId="0" applyNumberFormat="1" applyFont="1" applyBorder="1" applyAlignment="1">
      <alignment horizontal="center"/>
    </xf>
    <xf numFmtId="3" fontId="67" fillId="0" borderId="0" xfId="0" applyNumberFormat="1" applyFont="1" applyBorder="1" applyAlignment="1">
      <alignment/>
    </xf>
    <xf numFmtId="3" fontId="70" fillId="0" borderId="0" xfId="0" applyNumberFormat="1" applyFont="1" applyBorder="1" applyAlignment="1">
      <alignment/>
    </xf>
    <xf numFmtId="4" fontId="5" fillId="0" borderId="0" xfId="0" applyNumberFormat="1" applyFont="1" applyBorder="1" applyAlignment="1">
      <alignment/>
    </xf>
    <xf numFmtId="4" fontId="0" fillId="0" borderId="0" xfId="0" applyNumberFormat="1" applyFont="1" applyBorder="1" applyAlignment="1">
      <alignment/>
    </xf>
    <xf numFmtId="0" fontId="0" fillId="0" borderId="0" xfId="0" applyFont="1" applyBorder="1" applyAlignment="1">
      <alignment horizontal="right"/>
    </xf>
    <xf numFmtId="0" fontId="0" fillId="0" borderId="28" xfId="0" applyFont="1" applyBorder="1" applyAlignment="1">
      <alignment/>
    </xf>
    <xf numFmtId="0" fontId="0" fillId="0" borderId="27" xfId="0" applyBorder="1" applyAlignment="1">
      <alignment horizontal="right"/>
    </xf>
    <xf numFmtId="3" fontId="0" fillId="0" borderId="27" xfId="0" applyNumberFormat="1" applyBorder="1" applyAlignment="1">
      <alignment/>
    </xf>
    <xf numFmtId="0" fontId="0" fillId="0" borderId="38" xfId="0" applyFont="1" applyBorder="1" applyAlignment="1">
      <alignment/>
    </xf>
    <xf numFmtId="0" fontId="0" fillId="0" borderId="39" xfId="0" applyBorder="1" applyAlignment="1">
      <alignment/>
    </xf>
    <xf numFmtId="0" fontId="0" fillId="0" borderId="40" xfId="0" applyBorder="1" applyAlignment="1">
      <alignment horizontal="right"/>
    </xf>
    <xf numFmtId="3" fontId="0" fillId="0" borderId="40" xfId="0" applyNumberFormat="1" applyBorder="1" applyAlignment="1">
      <alignment/>
    </xf>
    <xf numFmtId="0" fontId="2" fillId="0" borderId="41" xfId="0" applyFont="1" applyBorder="1" applyAlignment="1">
      <alignment/>
    </xf>
    <xf numFmtId="0" fontId="2" fillId="0" borderId="42" xfId="0" applyFont="1" applyBorder="1" applyAlignment="1">
      <alignment horizontal="right"/>
    </xf>
    <xf numFmtId="3" fontId="2" fillId="0" borderId="42" xfId="0" applyNumberFormat="1" applyFont="1" applyBorder="1" applyAlignment="1">
      <alignment/>
    </xf>
    <xf numFmtId="180" fontId="0" fillId="41" borderId="19" xfId="0" applyNumberFormat="1" applyFont="1" applyFill="1" applyBorder="1" applyAlignment="1">
      <alignment horizontal="right"/>
    </xf>
    <xf numFmtId="173" fontId="0" fillId="41" borderId="19" xfId="0" applyNumberFormat="1" applyFill="1" applyBorder="1" applyAlignment="1">
      <alignment horizontal="right"/>
    </xf>
    <xf numFmtId="172" fontId="0" fillId="0" borderId="19" xfId="0" applyNumberFormat="1" applyFill="1" applyBorder="1" applyAlignment="1">
      <alignment horizontal="right"/>
    </xf>
    <xf numFmtId="3" fontId="0" fillId="0" borderId="20" xfId="0" applyNumberFormat="1" applyFill="1" applyBorder="1" applyAlignment="1">
      <alignment/>
    </xf>
    <xf numFmtId="180" fontId="0" fillId="0" borderId="19" xfId="0" applyNumberFormat="1" applyFill="1" applyBorder="1" applyAlignment="1">
      <alignment horizontal="right"/>
    </xf>
    <xf numFmtId="10" fontId="2" fillId="0" borderId="24" xfId="0" applyNumberFormat="1" applyFont="1" applyFill="1" applyBorder="1" applyAlignment="1">
      <alignment/>
    </xf>
    <xf numFmtId="3" fontId="2" fillId="0" borderId="0" xfId="0" applyNumberFormat="1" applyFont="1" applyFill="1" applyAlignment="1">
      <alignment/>
    </xf>
    <xf numFmtId="3" fontId="0" fillId="0" borderId="0" xfId="0" applyNumberFormat="1" applyFill="1" applyAlignment="1">
      <alignment/>
    </xf>
    <xf numFmtId="0" fontId="0" fillId="0" borderId="40" xfId="0" applyFill="1" applyBorder="1" applyAlignment="1">
      <alignment/>
    </xf>
    <xf numFmtId="0" fontId="0" fillId="0" borderId="27" xfId="0" applyFill="1" applyBorder="1" applyAlignment="1">
      <alignment/>
    </xf>
    <xf numFmtId="3" fontId="5" fillId="0" borderId="24" xfId="0" applyNumberFormat="1" applyFont="1" applyFill="1" applyBorder="1" applyAlignment="1">
      <alignment/>
    </xf>
    <xf numFmtId="180" fontId="0" fillId="38" borderId="19" xfId="0" applyNumberFormat="1" applyFill="1" applyBorder="1" applyAlignment="1">
      <alignment horizontal="right"/>
    </xf>
    <xf numFmtId="0" fontId="17" fillId="0" borderId="0" xfId="0" applyFont="1" applyFill="1" applyAlignment="1">
      <alignment horizontal="right"/>
    </xf>
    <xf numFmtId="0" fontId="18" fillId="0" borderId="0" xfId="0" applyFont="1" applyAlignment="1">
      <alignment/>
    </xf>
    <xf numFmtId="0" fontId="0" fillId="0" borderId="0" xfId="0" applyAlignment="1">
      <alignment vertical="center"/>
    </xf>
    <xf numFmtId="0" fontId="17" fillId="0" borderId="0" xfId="0" applyFont="1" applyFill="1" applyAlignment="1">
      <alignment horizontal="right" vertical="center"/>
    </xf>
    <xf numFmtId="0" fontId="17" fillId="42" borderId="18" xfId="0" applyNumberFormat="1" applyFont="1" applyFill="1" applyBorder="1" applyAlignment="1">
      <alignment horizontal="left" vertical="center"/>
    </xf>
    <xf numFmtId="0" fontId="0" fillId="42" borderId="18" xfId="0" applyFill="1" applyBorder="1" applyAlignment="1">
      <alignment vertical="center"/>
    </xf>
    <xf numFmtId="3" fontId="2" fillId="0" borderId="0" xfId="0" applyNumberFormat="1" applyFont="1" applyAlignment="1">
      <alignment horizontal="left" vertical="center"/>
    </xf>
    <xf numFmtId="3" fontId="17" fillId="0" borderId="0" xfId="0" applyNumberFormat="1" applyFont="1" applyFill="1" applyAlignment="1">
      <alignment horizontal="right" vertical="center"/>
    </xf>
    <xf numFmtId="0" fontId="17" fillId="42" borderId="20" xfId="0" applyNumberFormat="1" applyFont="1" applyFill="1" applyBorder="1" applyAlignment="1">
      <alignment horizontal="left" vertical="center"/>
    </xf>
    <xf numFmtId="3" fontId="0" fillId="42" borderId="20" xfId="0" applyNumberFormat="1" applyFill="1" applyBorder="1" applyAlignment="1">
      <alignment vertical="center"/>
    </xf>
    <xf numFmtId="3" fontId="0" fillId="0" borderId="0" xfId="0" applyNumberFormat="1" applyAlignment="1">
      <alignment vertical="center"/>
    </xf>
    <xf numFmtId="3" fontId="2" fillId="0" borderId="0" xfId="0" applyNumberFormat="1" applyFont="1" applyFill="1" applyAlignment="1">
      <alignment horizontal="right"/>
    </xf>
    <xf numFmtId="185" fontId="0" fillId="38" borderId="19" xfId="0" applyNumberFormat="1" applyFill="1" applyBorder="1" applyAlignment="1">
      <alignment horizontal="right"/>
    </xf>
    <xf numFmtId="3" fontId="0" fillId="0" borderId="0" xfId="46" applyNumberFormat="1" applyAlignment="1">
      <alignment/>
    </xf>
    <xf numFmtId="3" fontId="0" fillId="43" borderId="0" xfId="0" applyNumberFormat="1" applyFill="1" applyAlignment="1">
      <alignment/>
    </xf>
    <xf numFmtId="3" fontId="0" fillId="0" borderId="18" xfId="46" applyNumberFormat="1" applyBorder="1" applyAlignment="1">
      <alignment/>
    </xf>
    <xf numFmtId="3" fontId="0" fillId="0" borderId="0" xfId="46" applyNumberFormat="1" applyFill="1" applyAlignment="1">
      <alignment/>
    </xf>
    <xf numFmtId="3" fontId="0" fillId="43" borderId="0" xfId="46" applyNumberFormat="1" applyFill="1" applyAlignment="1">
      <alignment/>
    </xf>
    <xf numFmtId="3" fontId="5" fillId="0" borderId="0" xfId="46" applyNumberFormat="1" applyFont="1" applyAlignment="1">
      <alignment/>
    </xf>
    <xf numFmtId="3" fontId="5" fillId="43" borderId="0" xfId="46" applyNumberFormat="1" applyFont="1" applyFill="1" applyAlignment="1">
      <alignment/>
    </xf>
    <xf numFmtId="3" fontId="5" fillId="34" borderId="43" xfId="46" applyNumberFormat="1" applyFont="1" applyFill="1" applyBorder="1" applyAlignment="1">
      <alignment/>
    </xf>
    <xf numFmtId="3" fontId="5" fillId="44" borderId="43" xfId="46" applyNumberFormat="1" applyFont="1" applyFill="1" applyBorder="1" applyAlignment="1">
      <alignment/>
    </xf>
    <xf numFmtId="3" fontId="0" fillId="0" borderId="0" xfId="46" applyNumberFormat="1" applyFont="1" applyBorder="1" applyAlignment="1">
      <alignment/>
    </xf>
    <xf numFmtId="3" fontId="8" fillId="0" borderId="0" xfId="46" applyNumberFormat="1" applyFont="1" applyAlignment="1">
      <alignment/>
    </xf>
    <xf numFmtId="3" fontId="8" fillId="43" borderId="0" xfId="46" applyNumberFormat="1" applyFont="1" applyFill="1" applyAlignment="1">
      <alignment/>
    </xf>
    <xf numFmtId="3" fontId="10" fillId="33" borderId="18" xfId="0" applyNumberFormat="1" applyFont="1" applyFill="1" applyBorder="1" applyAlignment="1">
      <alignment/>
    </xf>
    <xf numFmtId="3" fontId="5" fillId="0" borderId="0" xfId="0" applyNumberFormat="1" applyFont="1" applyAlignment="1">
      <alignment/>
    </xf>
    <xf numFmtId="3" fontId="5" fillId="43" borderId="0" xfId="0" applyNumberFormat="1" applyFont="1" applyFill="1" applyAlignment="1">
      <alignment/>
    </xf>
    <xf numFmtId="3" fontId="5" fillId="40" borderId="20" xfId="46" applyNumberFormat="1" applyFont="1" applyFill="1" applyBorder="1" applyAlignment="1">
      <alignment/>
    </xf>
    <xf numFmtId="3" fontId="5" fillId="34" borderId="44" xfId="46" applyNumberFormat="1" applyFont="1" applyFill="1" applyBorder="1" applyAlignment="1">
      <alignment/>
    </xf>
    <xf numFmtId="3" fontId="9" fillId="33" borderId="20" xfId="0" applyNumberFormat="1" applyFont="1" applyFill="1" applyBorder="1" applyAlignment="1">
      <alignment/>
    </xf>
    <xf numFmtId="3" fontId="9" fillId="33" borderId="26" xfId="0" applyNumberFormat="1" applyFont="1" applyFill="1" applyBorder="1" applyAlignment="1">
      <alignment/>
    </xf>
    <xf numFmtId="3" fontId="7" fillId="35" borderId="45" xfId="0" applyNumberFormat="1" applyFont="1" applyFill="1" applyBorder="1" applyAlignment="1" applyProtection="1">
      <alignment/>
      <protection/>
    </xf>
    <xf numFmtId="3" fontId="12" fillId="0" borderId="0" xfId="0" applyNumberFormat="1" applyFont="1" applyAlignment="1">
      <alignment/>
    </xf>
    <xf numFmtId="3" fontId="0" fillId="43" borderId="0" xfId="46" applyNumberFormat="1" applyFont="1" applyFill="1" applyBorder="1" applyAlignment="1">
      <alignment/>
    </xf>
    <xf numFmtId="3" fontId="20" fillId="0" borderId="20" xfId="0" applyNumberFormat="1" applyFont="1" applyBorder="1" applyAlignment="1">
      <alignment horizontal="center" wrapText="1"/>
    </xf>
    <xf numFmtId="0" fontId="13" fillId="45" borderId="35" xfId="0" applyFont="1" applyFill="1" applyBorder="1" applyAlignment="1">
      <alignment horizontal="center"/>
    </xf>
    <xf numFmtId="0" fontId="13" fillId="45" borderId="41" xfId="0" applyFont="1" applyFill="1" applyBorder="1" applyAlignment="1">
      <alignment horizontal="center"/>
    </xf>
    <xf numFmtId="0" fontId="13" fillId="45" borderId="42" xfId="0" applyFont="1" applyFill="1" applyBorder="1" applyAlignment="1">
      <alignment horizontal="center"/>
    </xf>
    <xf numFmtId="3" fontId="71" fillId="39" borderId="24" xfId="0" applyNumberFormat="1" applyFont="1" applyFill="1" applyBorder="1" applyAlignment="1">
      <alignment horizontal="center" vertical="center"/>
    </xf>
    <xf numFmtId="3" fontId="71" fillId="39" borderId="26" xfId="0" applyNumberFormat="1" applyFont="1" applyFill="1" applyBorder="1" applyAlignment="1">
      <alignment horizontal="center" vertical="center"/>
    </xf>
    <xf numFmtId="3" fontId="2" fillId="0" borderId="46" xfId="0" applyNumberFormat="1" applyFont="1" applyBorder="1" applyAlignment="1">
      <alignment horizontal="center" vertical="center"/>
    </xf>
    <xf numFmtId="3" fontId="2" fillId="0" borderId="47" xfId="0" applyNumberFormat="1" applyFont="1" applyBorder="1" applyAlignment="1">
      <alignment horizontal="center" vertical="center"/>
    </xf>
    <xf numFmtId="3" fontId="2" fillId="0" borderId="48" xfId="0" applyNumberFormat="1" applyFont="1" applyBorder="1" applyAlignment="1">
      <alignment horizontal="center" vertical="center"/>
    </xf>
    <xf numFmtId="3" fontId="71" fillId="39" borderId="20" xfId="0" applyNumberFormat="1" applyFont="1" applyFill="1" applyBorder="1" applyAlignment="1">
      <alignment horizontal="center" vertical="center"/>
    </xf>
    <xf numFmtId="0" fontId="2" fillId="0" borderId="24" xfId="0" applyFont="1" applyBorder="1" applyAlignment="1">
      <alignment horizontal="center"/>
    </xf>
    <xf numFmtId="0" fontId="2" fillId="0" borderId="26" xfId="0" applyFont="1" applyBorder="1" applyAlignment="1">
      <alignment horizontal="center"/>
    </xf>
    <xf numFmtId="3" fontId="0" fillId="0" borderId="23" xfId="0" applyNumberFormat="1" applyFill="1" applyBorder="1" applyAlignment="1">
      <alignment vertical="center"/>
    </xf>
    <xf numFmtId="3" fontId="0" fillId="0" borderId="22" xfId="0" applyNumberFormat="1" applyFill="1" applyBorder="1" applyAlignment="1">
      <alignment vertical="center"/>
    </xf>
    <xf numFmtId="3" fontId="0" fillId="12" borderId="23" xfId="0" applyNumberFormat="1" applyFill="1" applyBorder="1" applyAlignment="1">
      <alignment vertical="center"/>
    </xf>
    <xf numFmtId="3" fontId="0" fillId="12" borderId="22" xfId="0" applyNumberFormat="1" applyFill="1" applyBorder="1" applyAlignment="1">
      <alignment vertical="center"/>
    </xf>
    <xf numFmtId="0" fontId="0" fillId="0" borderId="0" xfId="0" applyAlignment="1">
      <alignment wrapText="1"/>
    </xf>
    <xf numFmtId="0" fontId="0" fillId="0" borderId="0" xfId="0" applyAlignment="1">
      <alignment/>
    </xf>
  </cellXfs>
  <cellStyles count="48">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Schlecht" xfId="50"/>
    <cellStyle name="Standard 2" xfId="51"/>
    <cellStyle name="Überschrift" xfId="52"/>
    <cellStyle name="Überschrift 1" xfId="53"/>
    <cellStyle name="Überschrift 2" xfId="54"/>
    <cellStyle name="Überschrift 3" xfId="55"/>
    <cellStyle name="Überschrift 4" xfId="56"/>
    <cellStyle name="Verknüpfte Zelle" xfId="57"/>
    <cellStyle name="Currency" xfId="58"/>
    <cellStyle name="Currency [0]" xfId="59"/>
    <cellStyle name="Warnender Text" xfId="60"/>
    <cellStyle name="Zelle überprüfen"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875"/>
          <c:y val="0.04025"/>
          <c:w val="0.88425"/>
          <c:h val="0.83025"/>
        </c:manualLayout>
      </c:layout>
      <c:scatterChart>
        <c:scatterStyle val="lineMarker"/>
        <c:varyColors val="0"/>
        <c:ser>
          <c:idx val="0"/>
          <c:order val="0"/>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'Berechnungstool pauschale BK'!$P$3:$P$37</c:f>
              <c:numCache/>
            </c:numRef>
          </c:xVal>
          <c:yVal>
            <c:numRef>
              <c:f>'Berechnungstool pauschale BK'!$Q$3:$Q$37</c:f>
              <c:numCache/>
            </c:numRef>
          </c:yVal>
          <c:smooth val="1"/>
        </c:ser>
        <c:ser>
          <c:idx val="1"/>
          <c:order val="1"/>
          <c:spPr>
            <a:ln w="3175">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FF0000"/>
              </a:solidFill>
              <a:ln>
                <a:solidFill>
                  <a:srgbClr val="FF0000"/>
                </a:solidFill>
              </a:ln>
            </c:spPr>
          </c:marker>
          <c:xVal>
            <c:numRef>
              <c:f>'Berechnungstool pauschale BK'!$H$2</c:f>
              <c:numCache/>
            </c:numRef>
          </c:xVal>
          <c:yVal>
            <c:numRef>
              <c:f>'Berechnungstool pauschale BK'!$I$2</c:f>
              <c:numCache/>
            </c:numRef>
          </c:yVal>
          <c:smooth val="0"/>
        </c:ser>
        <c:axId val="22252487"/>
        <c:axId val="66054656"/>
      </c:scatterChart>
      <c:valAx>
        <c:axId val="22252487"/>
        <c:scaling>
          <c:orientation val="minMax"/>
          <c:max val="50"/>
          <c:min val="0"/>
        </c:scaling>
        <c:axPos val="b"/>
        <c:title>
          <c:tx>
            <c:rich>
              <a:bodyPr vert="horz" rot="0" anchor="ctr"/>
              <a:lstStyle/>
              <a:p>
                <a:pPr algn="ctr">
                  <a:defRPr/>
                </a:pPr>
                <a:r>
                  <a:rPr lang="en-US" cap="none" sz="800" b="1" i="0" u="none" baseline="0">
                    <a:solidFill>
                      <a:srgbClr val="000000"/>
                    </a:solidFill>
                    <a:latin typeface="Arial"/>
                    <a:ea typeface="Arial"/>
                    <a:cs typeface="Arial"/>
                  </a:rPr>
                  <a:t>Engpaßleistungleistung [kW]</a:t>
                </a:r>
              </a:p>
            </c:rich>
          </c:tx>
          <c:layout>
            <c:manualLayout>
              <c:xMode val="factor"/>
              <c:yMode val="factor"/>
              <c:x val="-0.0135"/>
              <c:y val="-0.0035"/>
            </c:manualLayout>
          </c:layout>
          <c:overlay val="0"/>
          <c:spPr>
            <a:noFill/>
            <a:ln w="3175">
              <a:noFill/>
            </a:ln>
          </c:spPr>
        </c:title>
        <c:delete val="0"/>
        <c:numFmt formatCode="General" sourceLinked="1"/>
        <c:majorTickMark val="out"/>
        <c:minorTickMark val="none"/>
        <c:tickLblPos val="nextTo"/>
        <c:spPr>
          <a:ln w="3175">
            <a:solidFill>
              <a:srgbClr val="000000"/>
            </a:solidFill>
          </a:ln>
        </c:spPr>
        <c:crossAx val="66054656"/>
        <c:crosses val="autoZero"/>
        <c:crossBetween val="midCat"/>
        <c:dispUnits/>
        <c:majorUnit val="5"/>
        <c:minorUnit val="1"/>
      </c:valAx>
      <c:valAx>
        <c:axId val="66054656"/>
        <c:scaling>
          <c:orientation val="minMax"/>
          <c:max val="5000"/>
        </c:scaling>
        <c:axPos val="l"/>
        <c:title>
          <c:tx>
            <c:rich>
              <a:bodyPr vert="horz" rot="-5400000" anchor="ctr"/>
              <a:lstStyle/>
              <a:p>
                <a:pPr algn="ctr">
                  <a:defRPr/>
                </a:pPr>
                <a:r>
                  <a:rPr lang="en-US" cap="none" sz="800" b="1" i="0" u="none" baseline="0">
                    <a:solidFill>
                      <a:srgbClr val="000000"/>
                    </a:solidFill>
                    <a:latin typeface="Arial"/>
                    <a:ea typeface="Arial"/>
                    <a:cs typeface="Arial"/>
                  </a:rPr>
                  <a:t>Betriebskostenkosten</a:t>
                </a:r>
              </a:p>
            </c:rich>
          </c:tx>
          <c:layout>
            <c:manualLayout>
              <c:xMode val="factor"/>
              <c:yMode val="factor"/>
              <c:x val="-0.02"/>
              <c:y val="0.0075"/>
            </c:manualLayout>
          </c:layout>
          <c:overlay val="0"/>
          <c:spPr>
            <a:noFill/>
            <a:ln w="3175">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2252487"/>
        <c:crosses val="autoZero"/>
        <c:crossBetween val="midCat"/>
        <c:dispUnits/>
        <c:majorUnit val="1000"/>
        <c:minorUnit val="200"/>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8725"/>
          <c:y val="0.0405"/>
          <c:w val="0.8845"/>
          <c:h val="0.83075"/>
        </c:manualLayout>
      </c:layout>
      <c:scatterChart>
        <c:scatterStyle val="lineMarker"/>
        <c:varyColors val="0"/>
        <c:ser>
          <c:idx val="0"/>
          <c:order val="0"/>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'Berechnungstool pauschale BK'!$P$3:$P$45</c:f>
              <c:numCache/>
            </c:numRef>
          </c:xVal>
          <c:yVal>
            <c:numRef>
              <c:f>'Berechnungstool pauschale BK'!$Q$3:$Q$45</c:f>
              <c:numCache/>
            </c:numRef>
          </c:yVal>
          <c:smooth val="1"/>
        </c:ser>
        <c:ser>
          <c:idx val="1"/>
          <c:order val="1"/>
          <c:spPr>
            <a:ln w="3175">
              <a:noFill/>
            </a:ln>
          </c:spPr>
          <c:extLst>
            <c:ext xmlns:c14="http://schemas.microsoft.com/office/drawing/2007/8/2/chart" uri="{6F2FDCE9-48DA-4B69-8628-5D25D57E5C99}">
              <c14:invertSolidFillFmt>
                <c14:spPr>
                  <a:solidFill>
                    <a:srgbClr val="000000"/>
                  </a:solidFill>
                </c14:spPr>
              </c14:invertSolidFillFmt>
            </c:ext>
          </c:extLst>
          <c:marker>
            <c:symbol val="star"/>
            <c:size val="5"/>
            <c:spPr>
              <a:solidFill>
                <a:srgbClr val="FF0000"/>
              </a:solidFill>
              <a:ln>
                <a:solidFill>
                  <a:srgbClr val="FF0000"/>
                </a:solidFill>
              </a:ln>
            </c:spPr>
          </c:marker>
          <c:xVal>
            <c:numRef>
              <c:f>'Berechnungstool pauschale BK'!$H$2</c:f>
              <c:numCache/>
            </c:numRef>
          </c:xVal>
          <c:yVal>
            <c:numRef>
              <c:f>'Berechnungstool pauschale BK'!$I$2</c:f>
              <c:numCache/>
            </c:numRef>
          </c:yVal>
          <c:smooth val="0"/>
        </c:ser>
        <c:axId val="57620993"/>
        <c:axId val="48826890"/>
      </c:scatterChart>
      <c:valAx>
        <c:axId val="57620993"/>
        <c:scaling>
          <c:orientation val="minMax"/>
          <c:max val="100"/>
          <c:min val="50"/>
        </c:scaling>
        <c:axPos val="b"/>
        <c:title>
          <c:tx>
            <c:rich>
              <a:bodyPr vert="horz" rot="0" anchor="ctr"/>
              <a:lstStyle/>
              <a:p>
                <a:pPr algn="ctr">
                  <a:defRPr/>
                </a:pPr>
                <a:r>
                  <a:rPr lang="en-US" cap="none" sz="800" b="1" i="0" u="none" baseline="0">
                    <a:solidFill>
                      <a:srgbClr val="000000"/>
                    </a:solidFill>
                    <a:latin typeface="Arial"/>
                    <a:ea typeface="Arial"/>
                    <a:cs typeface="Arial"/>
                  </a:rPr>
                  <a:t>Engpaßleistungleistung [kW]</a:t>
                </a:r>
              </a:p>
            </c:rich>
          </c:tx>
          <c:layout>
            <c:manualLayout>
              <c:xMode val="factor"/>
              <c:yMode val="factor"/>
              <c:x val="-0.0135"/>
              <c:y val="-0.0035"/>
            </c:manualLayout>
          </c:layout>
          <c:overlay val="0"/>
          <c:spPr>
            <a:noFill/>
            <a:ln w="3175">
              <a:noFill/>
            </a:ln>
          </c:spPr>
        </c:title>
        <c:delete val="0"/>
        <c:numFmt formatCode="General" sourceLinked="1"/>
        <c:majorTickMark val="out"/>
        <c:minorTickMark val="none"/>
        <c:tickLblPos val="nextTo"/>
        <c:spPr>
          <a:ln w="3175">
            <a:solidFill>
              <a:srgbClr val="000000"/>
            </a:solidFill>
          </a:ln>
        </c:spPr>
        <c:crossAx val="48826890"/>
        <c:crosses val="autoZero"/>
        <c:crossBetween val="midCat"/>
        <c:dispUnits/>
        <c:majorUnit val="10"/>
        <c:minorUnit val="5"/>
      </c:valAx>
      <c:valAx>
        <c:axId val="48826890"/>
        <c:scaling>
          <c:orientation val="minMax"/>
          <c:max val="8500"/>
          <c:min val="4000"/>
        </c:scaling>
        <c:axPos val="l"/>
        <c:title>
          <c:tx>
            <c:rich>
              <a:bodyPr vert="horz" rot="-5400000" anchor="ctr"/>
              <a:lstStyle/>
              <a:p>
                <a:pPr algn="ctr">
                  <a:defRPr/>
                </a:pPr>
                <a:r>
                  <a:rPr lang="en-US" cap="none" sz="800" b="1" i="0" u="none" baseline="0">
                    <a:solidFill>
                      <a:srgbClr val="000000"/>
                    </a:solidFill>
                    <a:latin typeface="Arial"/>
                    <a:ea typeface="Arial"/>
                    <a:cs typeface="Arial"/>
                  </a:rPr>
                  <a:t>Betriebskostenkosten</a:t>
                </a:r>
              </a:p>
            </c:rich>
          </c:tx>
          <c:layout>
            <c:manualLayout>
              <c:xMode val="factor"/>
              <c:yMode val="factor"/>
              <c:x val="-0.02"/>
              <c:y val="0.0075"/>
            </c:manualLayout>
          </c:layout>
          <c:overlay val="0"/>
          <c:spPr>
            <a:noFill/>
            <a:ln w="3175">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7620993"/>
        <c:crosses val="autoZero"/>
        <c:crossBetween val="midCat"/>
        <c:dispUnits/>
        <c:majorUnit val="1000"/>
        <c:minorUnit val="200"/>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8725"/>
          <c:y val="0.0405"/>
          <c:w val="0.8855"/>
          <c:h val="0.83075"/>
        </c:manualLayout>
      </c:layout>
      <c:scatterChart>
        <c:scatterStyle val="lineMarker"/>
        <c:varyColors val="0"/>
        <c:ser>
          <c:idx val="0"/>
          <c:order val="0"/>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'Berechnungstool pauschale BK'!$P$3:$P$45</c:f>
              <c:numCache/>
            </c:numRef>
          </c:xVal>
          <c:yVal>
            <c:numRef>
              <c:f>'Berechnungstool pauschale BK'!$Q$3:$Q$45</c:f>
              <c:numCache/>
            </c:numRef>
          </c:yVal>
          <c:smooth val="1"/>
        </c:ser>
        <c:ser>
          <c:idx val="1"/>
          <c:order val="1"/>
          <c:spPr>
            <a:ln w="3175">
              <a:noFill/>
            </a:ln>
          </c:spPr>
          <c:extLst>
            <c:ext xmlns:c14="http://schemas.microsoft.com/office/drawing/2007/8/2/chart" uri="{6F2FDCE9-48DA-4B69-8628-5D25D57E5C99}">
              <c14:invertSolidFillFmt>
                <c14:spPr>
                  <a:solidFill>
                    <a:srgbClr val="000000"/>
                  </a:solidFill>
                </c14:spPr>
              </c14:invertSolidFillFmt>
            </c:ext>
          </c:extLst>
          <c:marker>
            <c:symbol val="star"/>
            <c:size val="5"/>
            <c:spPr>
              <a:solidFill>
                <a:srgbClr val="FF0000"/>
              </a:solidFill>
              <a:ln>
                <a:solidFill>
                  <a:srgbClr val="FF0000"/>
                </a:solidFill>
              </a:ln>
            </c:spPr>
          </c:marker>
          <c:xVal>
            <c:numRef>
              <c:f>'Berechnungstool pauschale BK'!$H$2</c:f>
              <c:numCache/>
            </c:numRef>
          </c:xVal>
          <c:yVal>
            <c:numRef>
              <c:f>'Berechnungstool pauschale BK'!$I$2</c:f>
              <c:numCache/>
            </c:numRef>
          </c:yVal>
          <c:smooth val="0"/>
        </c:ser>
        <c:axId val="36788827"/>
        <c:axId val="62663988"/>
      </c:scatterChart>
      <c:valAx>
        <c:axId val="36788827"/>
        <c:scaling>
          <c:orientation val="minMax"/>
          <c:max val="500"/>
          <c:min val="100"/>
        </c:scaling>
        <c:axPos val="b"/>
        <c:title>
          <c:tx>
            <c:rich>
              <a:bodyPr vert="horz" rot="0" anchor="ctr"/>
              <a:lstStyle/>
              <a:p>
                <a:pPr algn="ctr">
                  <a:defRPr/>
                </a:pPr>
                <a:r>
                  <a:rPr lang="en-US" cap="none" sz="800" b="1" i="0" u="none" baseline="0">
                    <a:solidFill>
                      <a:srgbClr val="000000"/>
                    </a:solidFill>
                    <a:latin typeface="Arial"/>
                    <a:ea typeface="Arial"/>
                    <a:cs typeface="Arial"/>
                  </a:rPr>
                  <a:t>Engpaßleistungleistung [kW]</a:t>
                </a:r>
              </a:p>
            </c:rich>
          </c:tx>
          <c:layout>
            <c:manualLayout>
              <c:xMode val="factor"/>
              <c:yMode val="factor"/>
              <c:x val="-0.0135"/>
              <c:y val="-0.00375"/>
            </c:manualLayout>
          </c:layout>
          <c:overlay val="0"/>
          <c:spPr>
            <a:noFill/>
            <a:ln w="3175">
              <a:noFill/>
            </a:ln>
          </c:spPr>
        </c:title>
        <c:delete val="0"/>
        <c:numFmt formatCode="General" sourceLinked="1"/>
        <c:majorTickMark val="out"/>
        <c:minorTickMark val="none"/>
        <c:tickLblPos val="nextTo"/>
        <c:spPr>
          <a:ln w="3175">
            <a:solidFill>
              <a:srgbClr val="000000"/>
            </a:solidFill>
          </a:ln>
        </c:spPr>
        <c:crossAx val="62663988"/>
        <c:crosses val="autoZero"/>
        <c:crossBetween val="midCat"/>
        <c:dispUnits/>
        <c:majorUnit val="50"/>
        <c:minorUnit val="20"/>
      </c:valAx>
      <c:valAx>
        <c:axId val="62663988"/>
        <c:scaling>
          <c:orientation val="minMax"/>
          <c:max val="30000"/>
          <c:min val="7000"/>
        </c:scaling>
        <c:axPos val="l"/>
        <c:title>
          <c:tx>
            <c:rich>
              <a:bodyPr vert="horz" rot="-5400000" anchor="ctr"/>
              <a:lstStyle/>
              <a:p>
                <a:pPr algn="ctr">
                  <a:defRPr/>
                </a:pPr>
                <a:r>
                  <a:rPr lang="en-US" cap="none" sz="800" b="1" i="0" u="none" baseline="0">
                    <a:solidFill>
                      <a:srgbClr val="000000"/>
                    </a:solidFill>
                    <a:latin typeface="Arial"/>
                    <a:ea typeface="Arial"/>
                    <a:cs typeface="Arial"/>
                  </a:rPr>
                  <a:t>Betriebskostenkosten</a:t>
                </a:r>
              </a:p>
            </c:rich>
          </c:tx>
          <c:layout>
            <c:manualLayout>
              <c:xMode val="factor"/>
              <c:yMode val="factor"/>
              <c:x val="-0.0245"/>
              <c:y val="0.0075"/>
            </c:manualLayout>
          </c:layout>
          <c:overlay val="0"/>
          <c:spPr>
            <a:noFill/>
            <a:ln w="3175">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6788827"/>
        <c:crosses val="autoZero"/>
        <c:crossBetween val="midCat"/>
        <c:dispUnits/>
        <c:majorUnit val="4000"/>
        <c:minorUnit val="500"/>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8825"/>
          <c:y val="0.04375"/>
          <c:w val="0.8835"/>
          <c:h val="0.81775"/>
        </c:manualLayout>
      </c:layout>
      <c:scatterChart>
        <c:scatterStyle val="lineMarker"/>
        <c:varyColors val="0"/>
        <c:ser>
          <c:idx val="0"/>
          <c:order val="0"/>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'Berechnungstool pauschale BK'!$P$3:$P$45</c:f>
              <c:numCache/>
            </c:numRef>
          </c:xVal>
          <c:yVal>
            <c:numRef>
              <c:f>'Berechnungstool pauschale BK'!$Q$3:$Q$45</c:f>
              <c:numCache/>
            </c:numRef>
          </c:yVal>
          <c:smooth val="1"/>
        </c:ser>
        <c:ser>
          <c:idx val="1"/>
          <c:order val="1"/>
          <c:spPr>
            <a:ln w="3175">
              <a:noFill/>
            </a:ln>
          </c:spPr>
          <c:extLst>
            <c:ext xmlns:c14="http://schemas.microsoft.com/office/drawing/2007/8/2/chart" uri="{6F2FDCE9-48DA-4B69-8628-5D25D57E5C99}">
              <c14:invertSolidFillFmt>
                <c14:spPr>
                  <a:solidFill>
                    <a:srgbClr val="000000"/>
                  </a:solidFill>
                </c14:spPr>
              </c14:invertSolidFillFmt>
            </c:ext>
          </c:extLst>
          <c:marker>
            <c:symbol val="star"/>
            <c:size val="5"/>
            <c:spPr>
              <a:solidFill>
                <a:srgbClr val="FF0000"/>
              </a:solidFill>
              <a:ln>
                <a:solidFill>
                  <a:srgbClr val="FF0000"/>
                </a:solidFill>
              </a:ln>
            </c:spPr>
          </c:marker>
          <c:xVal>
            <c:numRef>
              <c:f>'Berechnungstool pauschale BK'!$H$2</c:f>
              <c:numCache/>
            </c:numRef>
          </c:xVal>
          <c:yVal>
            <c:numRef>
              <c:f>'Berechnungstool pauschale BK'!$I$2</c:f>
              <c:numCache/>
            </c:numRef>
          </c:yVal>
          <c:smooth val="0"/>
        </c:ser>
        <c:axId val="27104981"/>
        <c:axId val="42618238"/>
      </c:scatterChart>
      <c:valAx>
        <c:axId val="27104981"/>
        <c:scaling>
          <c:orientation val="minMax"/>
          <c:max val="2500"/>
          <c:min val="500"/>
        </c:scaling>
        <c:axPos val="b"/>
        <c:title>
          <c:tx>
            <c:rich>
              <a:bodyPr vert="horz" rot="0" anchor="ctr"/>
              <a:lstStyle/>
              <a:p>
                <a:pPr algn="ctr">
                  <a:defRPr/>
                </a:pPr>
                <a:r>
                  <a:rPr lang="en-US" cap="none" sz="800" b="1" i="0" u="none" baseline="0">
                    <a:solidFill>
                      <a:srgbClr val="000000"/>
                    </a:solidFill>
                    <a:latin typeface="Arial"/>
                    <a:ea typeface="Arial"/>
                    <a:cs typeface="Arial"/>
                  </a:rPr>
                  <a:t>Engpaßleistungleistung [kW]</a:t>
                </a:r>
              </a:p>
            </c:rich>
          </c:tx>
          <c:layout>
            <c:manualLayout>
              <c:xMode val="factor"/>
              <c:yMode val="factor"/>
              <c:x val="-0.01475"/>
              <c:y val="-0.00375"/>
            </c:manualLayout>
          </c:layout>
          <c:overlay val="0"/>
          <c:spPr>
            <a:noFill/>
            <a:ln w="3175">
              <a:noFill/>
            </a:ln>
          </c:spPr>
        </c:title>
        <c:delete val="0"/>
        <c:numFmt formatCode="General" sourceLinked="1"/>
        <c:majorTickMark val="out"/>
        <c:minorTickMark val="none"/>
        <c:tickLblPos val="nextTo"/>
        <c:spPr>
          <a:ln w="3175">
            <a:solidFill>
              <a:srgbClr val="000000"/>
            </a:solidFill>
          </a:ln>
        </c:spPr>
        <c:crossAx val="42618238"/>
        <c:crosses val="autoZero"/>
        <c:crossBetween val="midCat"/>
        <c:dispUnits/>
        <c:majorUnit val="500"/>
        <c:minorUnit val="100"/>
      </c:valAx>
      <c:valAx>
        <c:axId val="42618238"/>
        <c:scaling>
          <c:orientation val="minMax"/>
          <c:max val="100000"/>
          <c:min val="25000"/>
        </c:scaling>
        <c:axPos val="l"/>
        <c:title>
          <c:tx>
            <c:rich>
              <a:bodyPr vert="horz" rot="-5400000" anchor="ctr"/>
              <a:lstStyle/>
              <a:p>
                <a:pPr algn="ctr">
                  <a:defRPr/>
                </a:pPr>
                <a:r>
                  <a:rPr lang="en-US" cap="none" sz="800" b="1" i="0" u="none" baseline="0">
                    <a:solidFill>
                      <a:srgbClr val="000000"/>
                    </a:solidFill>
                    <a:latin typeface="Arial"/>
                    <a:ea typeface="Arial"/>
                    <a:cs typeface="Arial"/>
                  </a:rPr>
                  <a:t>Betriebskostenkosten</a:t>
                </a:r>
              </a:p>
            </c:rich>
          </c:tx>
          <c:layout>
            <c:manualLayout>
              <c:xMode val="factor"/>
              <c:yMode val="factor"/>
              <c:x val="-0.02925"/>
              <c:y val="0.0085"/>
            </c:manualLayout>
          </c:layout>
          <c:overlay val="0"/>
          <c:spPr>
            <a:noFill/>
            <a:ln w="3175">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7104981"/>
        <c:crosses val="autoZero"/>
        <c:crossBetween val="midCat"/>
        <c:dispUnits/>
        <c:majorUnit val="25000"/>
        <c:minorUnit val="5000"/>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8825"/>
          <c:y val="0.0435"/>
          <c:w val="0.8835"/>
          <c:h val="0.8185"/>
        </c:manualLayout>
      </c:layout>
      <c:scatterChart>
        <c:scatterStyle val="lineMarker"/>
        <c:varyColors val="0"/>
        <c:ser>
          <c:idx val="0"/>
          <c:order val="0"/>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'Berechnungstool pauschale BK'!$P$3:$P$45</c:f>
              <c:numCache/>
            </c:numRef>
          </c:xVal>
          <c:yVal>
            <c:numRef>
              <c:f>'Berechnungstool pauschale BK'!$Q$3:$Q$45</c:f>
              <c:numCache/>
            </c:numRef>
          </c:yVal>
          <c:smooth val="1"/>
        </c:ser>
        <c:ser>
          <c:idx val="1"/>
          <c:order val="1"/>
          <c:spPr>
            <a:ln w="3175">
              <a:noFill/>
            </a:ln>
          </c:spPr>
          <c:extLst>
            <c:ext xmlns:c14="http://schemas.microsoft.com/office/drawing/2007/8/2/chart" uri="{6F2FDCE9-48DA-4B69-8628-5D25D57E5C99}">
              <c14:invertSolidFillFmt>
                <c14:spPr>
                  <a:solidFill>
                    <a:srgbClr val="000000"/>
                  </a:solidFill>
                </c14:spPr>
              </c14:invertSolidFillFmt>
            </c:ext>
          </c:extLst>
          <c:marker>
            <c:symbol val="star"/>
            <c:size val="5"/>
            <c:spPr>
              <a:solidFill>
                <a:srgbClr val="FF0000"/>
              </a:solidFill>
              <a:ln>
                <a:solidFill>
                  <a:srgbClr val="FF0000"/>
                </a:solidFill>
              </a:ln>
            </c:spPr>
          </c:marker>
          <c:xVal>
            <c:numRef>
              <c:f>'Berechnungstool pauschale BK'!$H$2</c:f>
              <c:numCache/>
            </c:numRef>
          </c:xVal>
          <c:yVal>
            <c:numRef>
              <c:f>'Berechnungstool pauschale BK'!$I$2</c:f>
              <c:numCache/>
            </c:numRef>
          </c:yVal>
          <c:smooth val="0"/>
        </c:ser>
        <c:axId val="48019823"/>
        <c:axId val="29525224"/>
      </c:scatterChart>
      <c:valAx>
        <c:axId val="48019823"/>
        <c:scaling>
          <c:orientation val="minMax"/>
          <c:max val="10000"/>
          <c:min val="2500"/>
        </c:scaling>
        <c:axPos val="b"/>
        <c:title>
          <c:tx>
            <c:rich>
              <a:bodyPr vert="horz" rot="0" anchor="ctr"/>
              <a:lstStyle/>
              <a:p>
                <a:pPr algn="ctr">
                  <a:defRPr/>
                </a:pPr>
                <a:r>
                  <a:rPr lang="en-US" cap="none" sz="800" b="1" i="0" u="none" baseline="0">
                    <a:solidFill>
                      <a:srgbClr val="000000"/>
                    </a:solidFill>
                    <a:latin typeface="Arial"/>
                    <a:ea typeface="Arial"/>
                    <a:cs typeface="Arial"/>
                  </a:rPr>
                  <a:t>Engpaßleistungleistung [kW]</a:t>
                </a:r>
              </a:p>
            </c:rich>
          </c:tx>
          <c:layout>
            <c:manualLayout>
              <c:xMode val="factor"/>
              <c:yMode val="factor"/>
              <c:x val="-0.01475"/>
              <c:y val="-0.00375"/>
            </c:manualLayout>
          </c:layout>
          <c:overlay val="0"/>
          <c:spPr>
            <a:noFill/>
            <a:ln w="3175">
              <a:noFill/>
            </a:ln>
          </c:spPr>
        </c:title>
        <c:delete val="0"/>
        <c:numFmt formatCode="General" sourceLinked="1"/>
        <c:majorTickMark val="out"/>
        <c:minorTickMark val="none"/>
        <c:tickLblPos val="nextTo"/>
        <c:spPr>
          <a:ln w="3175">
            <a:solidFill>
              <a:srgbClr val="000000"/>
            </a:solidFill>
          </a:ln>
        </c:spPr>
        <c:crossAx val="29525224"/>
        <c:crosses val="autoZero"/>
        <c:crossBetween val="midCat"/>
        <c:dispUnits/>
        <c:majorUnit val="2500"/>
        <c:minorUnit val="500"/>
      </c:valAx>
      <c:valAx>
        <c:axId val="29525224"/>
        <c:scaling>
          <c:orientation val="minMax"/>
          <c:max val="320000"/>
          <c:min val="90000"/>
        </c:scaling>
        <c:axPos val="l"/>
        <c:title>
          <c:tx>
            <c:rich>
              <a:bodyPr vert="horz" rot="-5400000" anchor="ctr"/>
              <a:lstStyle/>
              <a:p>
                <a:pPr algn="ctr">
                  <a:defRPr/>
                </a:pPr>
                <a:r>
                  <a:rPr lang="en-US" cap="none" sz="800" b="1" i="0" u="none" baseline="0">
                    <a:solidFill>
                      <a:srgbClr val="000000"/>
                    </a:solidFill>
                    <a:latin typeface="Arial"/>
                    <a:ea typeface="Arial"/>
                    <a:cs typeface="Arial"/>
                  </a:rPr>
                  <a:t>Betriebskostenkosten</a:t>
                </a:r>
              </a:p>
            </c:rich>
          </c:tx>
          <c:layout>
            <c:manualLayout>
              <c:xMode val="factor"/>
              <c:yMode val="factor"/>
              <c:x val="-0.02925"/>
              <c:y val="0.00825"/>
            </c:manualLayout>
          </c:layout>
          <c:overlay val="0"/>
          <c:spPr>
            <a:noFill/>
            <a:ln w="3175">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48019823"/>
        <c:crosses val="autoZero"/>
        <c:crossBetween val="midCat"/>
        <c:dispUnits/>
        <c:majorUnit val="45000"/>
        <c:minorUnit val="5000"/>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27</xdr:row>
      <xdr:rowOff>0</xdr:rowOff>
    </xdr:from>
    <xdr:to>
      <xdr:col>11</xdr:col>
      <xdr:colOff>581025</xdr:colOff>
      <xdr:row>33</xdr:row>
      <xdr:rowOff>85725</xdr:rowOff>
    </xdr:to>
    <xdr:sp>
      <xdr:nvSpPr>
        <xdr:cNvPr id="1" name="Textfeld 1"/>
        <xdr:cNvSpPr txBox="1">
          <a:spLocks noChangeArrowheads="1"/>
        </xdr:cNvSpPr>
      </xdr:nvSpPr>
      <xdr:spPr>
        <a:xfrm>
          <a:off x="7886700" y="5695950"/>
          <a:ext cx="5372100" cy="13620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Calibri"/>
              <a:ea typeface="Calibri"/>
              <a:cs typeface="Calibri"/>
            </a:rPr>
            <a:t>Zum Schätzwert für die Investitionsförderung für die Wirtschaftlichkeitsberechnung:
</a:t>
          </a:r>
          <a:r>
            <a:rPr lang="en-US" cap="none" sz="1100" b="0" i="0" u="none" baseline="0">
              <a:solidFill>
                <a:srgbClr val="000000"/>
              </a:solidFill>
              <a:latin typeface="Calibri"/>
              <a:ea typeface="Calibri"/>
              <a:cs typeface="Calibri"/>
            </a:rPr>
            <a:t>Der</a:t>
          </a:r>
          <a:r>
            <a:rPr lang="en-US" cap="none" sz="1100" b="0" i="0" u="none" baseline="0">
              <a:solidFill>
                <a:srgbClr val="000000"/>
              </a:solidFill>
              <a:latin typeface="Calibri"/>
              <a:ea typeface="Calibri"/>
              <a:cs typeface="Calibri"/>
            </a:rPr>
            <a:t> errechnete Wert der möglichen Investitionsförderung ist der niedrigere Wert aus engpassleistungsabhängiger und investitionssummenbedingter Förderung. In diesem Wert ist das Ergebnis der Wirtschaftlichkeitsberechnung (Nachweis Förderbedarf) noch nicht berücksichtigt. Die tatsächliche Höhe der Investitonsförderung wird ausschließlich vom Gutachter ermittelt. Das vorliegende Dokumentdient daher nur als Kalkulationshilfe für die Erstellung der Wirtschaftlichkeitsberechnung.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30</xdr:row>
      <xdr:rowOff>0</xdr:rowOff>
    </xdr:from>
    <xdr:to>
      <xdr:col>12</xdr:col>
      <xdr:colOff>828675</xdr:colOff>
      <xdr:row>36</xdr:row>
      <xdr:rowOff>85725</xdr:rowOff>
    </xdr:to>
    <xdr:sp>
      <xdr:nvSpPr>
        <xdr:cNvPr id="1" name="Textfeld 1"/>
        <xdr:cNvSpPr txBox="1">
          <a:spLocks noChangeArrowheads="1"/>
        </xdr:cNvSpPr>
      </xdr:nvSpPr>
      <xdr:spPr>
        <a:xfrm>
          <a:off x="8848725" y="6181725"/>
          <a:ext cx="5553075" cy="13620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Calibri"/>
              <a:ea typeface="Calibri"/>
              <a:cs typeface="Calibri"/>
            </a:rPr>
            <a:t>Zum Schätzwert für die Investitionsförderung für die Wirtschaftlichkeitsberechnung:
</a:t>
          </a:r>
          <a:r>
            <a:rPr lang="en-US" cap="none" sz="1100" b="0" i="0" u="none" baseline="0">
              <a:solidFill>
                <a:srgbClr val="000000"/>
              </a:solidFill>
              <a:latin typeface="Calibri"/>
              <a:ea typeface="Calibri"/>
              <a:cs typeface="Calibri"/>
            </a:rPr>
            <a:t>Der</a:t>
          </a:r>
          <a:r>
            <a:rPr lang="en-US" cap="none" sz="1100" b="0" i="0" u="none" baseline="0">
              <a:solidFill>
                <a:srgbClr val="000000"/>
              </a:solidFill>
              <a:latin typeface="Calibri"/>
              <a:ea typeface="Calibri"/>
              <a:cs typeface="Calibri"/>
            </a:rPr>
            <a:t> errechnete Wert der möglichen Investitionsförderung ist der niedrigere Wert aus engpassleistungsabhängiger und investitionssummenbedingter Förderung. In diesem Wert ist das Ergebnis der Wirtschaftlichkeitsberechnung (Nachweis Förderbedarf) noch nicht berücksichtigt. Die tatsächliche Höhe der Investitonsförderung wird ausschließlich vom Gutachter ermittelt. Das vorliegende Dokumentdient daher nur als Kalkulationshilfe für die Erstellung der Wirtschaftlichkeitsberechnung.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5</xdr:row>
      <xdr:rowOff>66675</xdr:rowOff>
    </xdr:from>
    <xdr:to>
      <xdr:col>4</xdr:col>
      <xdr:colOff>752475</xdr:colOff>
      <xdr:row>20</xdr:row>
      <xdr:rowOff>47625</xdr:rowOff>
    </xdr:to>
    <xdr:graphicFrame>
      <xdr:nvGraphicFramePr>
        <xdr:cNvPr id="1" name="Chart 1"/>
        <xdr:cNvGraphicFramePr/>
      </xdr:nvGraphicFramePr>
      <xdr:xfrm>
        <a:off x="228600" y="1076325"/>
        <a:ext cx="3571875" cy="2409825"/>
      </xdr:xfrm>
      <a:graphic>
        <a:graphicData uri="http://schemas.openxmlformats.org/drawingml/2006/chart">
          <c:chart xmlns:c="http://schemas.openxmlformats.org/drawingml/2006/chart" r:id="rId1"/>
        </a:graphicData>
      </a:graphic>
    </xdr:graphicFrame>
    <xdr:clientData/>
  </xdr:twoCellAnchor>
  <xdr:twoCellAnchor>
    <xdr:from>
      <xdr:col>5</xdr:col>
      <xdr:colOff>161925</xdr:colOff>
      <xdr:row>5</xdr:row>
      <xdr:rowOff>104775</xdr:rowOff>
    </xdr:from>
    <xdr:to>
      <xdr:col>9</xdr:col>
      <xdr:colOff>695325</xdr:colOff>
      <xdr:row>20</xdr:row>
      <xdr:rowOff>95250</xdr:rowOff>
    </xdr:to>
    <xdr:graphicFrame>
      <xdr:nvGraphicFramePr>
        <xdr:cNvPr id="2" name="Chart 3"/>
        <xdr:cNvGraphicFramePr/>
      </xdr:nvGraphicFramePr>
      <xdr:xfrm>
        <a:off x="3971925" y="1114425"/>
        <a:ext cx="3581400" cy="2419350"/>
      </xdr:xfrm>
      <a:graphic>
        <a:graphicData uri="http://schemas.openxmlformats.org/drawingml/2006/chart">
          <c:chart xmlns:c="http://schemas.openxmlformats.org/drawingml/2006/chart" r:id="rId2"/>
        </a:graphicData>
      </a:graphic>
    </xdr:graphicFrame>
    <xdr:clientData/>
  </xdr:twoCellAnchor>
  <xdr:twoCellAnchor>
    <xdr:from>
      <xdr:col>10</xdr:col>
      <xdr:colOff>123825</xdr:colOff>
      <xdr:row>5</xdr:row>
      <xdr:rowOff>85725</xdr:rowOff>
    </xdr:from>
    <xdr:to>
      <xdr:col>14</xdr:col>
      <xdr:colOff>657225</xdr:colOff>
      <xdr:row>20</xdr:row>
      <xdr:rowOff>76200</xdr:rowOff>
    </xdr:to>
    <xdr:graphicFrame>
      <xdr:nvGraphicFramePr>
        <xdr:cNvPr id="3" name="Chart 4"/>
        <xdr:cNvGraphicFramePr/>
      </xdr:nvGraphicFramePr>
      <xdr:xfrm>
        <a:off x="7743825" y="1095375"/>
        <a:ext cx="3581400" cy="2419350"/>
      </xdr:xfrm>
      <a:graphic>
        <a:graphicData uri="http://schemas.openxmlformats.org/drawingml/2006/chart">
          <c:chart xmlns:c="http://schemas.openxmlformats.org/drawingml/2006/chart" r:id="rId3"/>
        </a:graphicData>
      </a:graphic>
    </xdr:graphicFrame>
    <xdr:clientData/>
  </xdr:twoCellAnchor>
  <xdr:twoCellAnchor>
    <xdr:from>
      <xdr:col>0</xdr:col>
      <xdr:colOff>200025</xdr:colOff>
      <xdr:row>21</xdr:row>
      <xdr:rowOff>142875</xdr:rowOff>
    </xdr:from>
    <xdr:to>
      <xdr:col>4</xdr:col>
      <xdr:colOff>733425</xdr:colOff>
      <xdr:row>35</xdr:row>
      <xdr:rowOff>114300</xdr:rowOff>
    </xdr:to>
    <xdr:graphicFrame>
      <xdr:nvGraphicFramePr>
        <xdr:cNvPr id="4" name="Chart 5"/>
        <xdr:cNvGraphicFramePr/>
      </xdr:nvGraphicFramePr>
      <xdr:xfrm>
        <a:off x="200025" y="3743325"/>
        <a:ext cx="3581400" cy="2257425"/>
      </xdr:xfrm>
      <a:graphic>
        <a:graphicData uri="http://schemas.openxmlformats.org/drawingml/2006/chart">
          <c:chart xmlns:c="http://schemas.openxmlformats.org/drawingml/2006/chart" r:id="rId4"/>
        </a:graphicData>
      </a:graphic>
    </xdr:graphicFrame>
    <xdr:clientData/>
  </xdr:twoCellAnchor>
  <xdr:twoCellAnchor>
    <xdr:from>
      <xdr:col>5</xdr:col>
      <xdr:colOff>209550</xdr:colOff>
      <xdr:row>22</xdr:row>
      <xdr:rowOff>28575</xdr:rowOff>
    </xdr:from>
    <xdr:to>
      <xdr:col>9</xdr:col>
      <xdr:colOff>742950</xdr:colOff>
      <xdr:row>36</xdr:row>
      <xdr:rowOff>9525</xdr:rowOff>
    </xdr:to>
    <xdr:graphicFrame>
      <xdr:nvGraphicFramePr>
        <xdr:cNvPr id="5" name="Chart 6"/>
        <xdr:cNvGraphicFramePr/>
      </xdr:nvGraphicFramePr>
      <xdr:xfrm>
        <a:off x="4019550" y="3790950"/>
        <a:ext cx="3581400" cy="2266950"/>
      </xdr:xfrm>
      <a:graphic>
        <a:graphicData uri="http://schemas.openxmlformats.org/drawingml/2006/chart">
          <c:chart xmlns:c="http://schemas.openxmlformats.org/drawingml/2006/chart" r:id="rId5"/>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BF94"/>
  <sheetViews>
    <sheetView showGridLines="0" tabSelected="1" zoomScale="80" zoomScaleNormal="80" zoomScalePageLayoutView="0" workbookViewId="0" topLeftCell="A1">
      <pane xSplit="3" ySplit="11" topLeftCell="D12" activePane="bottomRight" state="frozen"/>
      <selection pane="topLeft" activeCell="A1" sqref="A1"/>
      <selection pane="topRight" activeCell="D1" sqref="D1"/>
      <selection pane="bottomLeft" activeCell="A8" sqref="A8"/>
      <selection pane="bottomRight" activeCell="H23" sqref="H23:I23"/>
    </sheetView>
  </sheetViews>
  <sheetFormatPr defaultColWidth="11.421875" defaultRowHeight="12.75"/>
  <cols>
    <col min="1" max="1" width="4.00390625" style="0" customWidth="1"/>
    <col min="2" max="2" width="52.8515625" style="0" customWidth="1"/>
    <col min="3" max="3" width="18.57421875" style="0" customWidth="1"/>
    <col min="4" max="4" width="15.28125" style="0" customWidth="1"/>
    <col min="5" max="5" width="14.57421875" style="0" customWidth="1"/>
    <col min="6" max="6" width="13.00390625" style="0" bestFit="1" customWidth="1"/>
    <col min="7" max="7" width="14.421875" style="0" customWidth="1"/>
    <col min="8" max="9" width="15.7109375" style="0" customWidth="1"/>
    <col min="10" max="15" width="13.00390625" style="0" bestFit="1" customWidth="1"/>
    <col min="16" max="20" width="12.8515625" style="0" bestFit="1" customWidth="1"/>
    <col min="21" max="53" width="12.8515625" style="0" customWidth="1"/>
  </cols>
  <sheetData>
    <row r="1" spans="1:15" ht="24" customHeight="1" thickBot="1">
      <c r="A1" s="202" t="s">
        <v>115</v>
      </c>
      <c r="B1" s="203"/>
      <c r="C1" s="203"/>
      <c r="D1" s="203"/>
      <c r="E1" s="203"/>
      <c r="F1" s="203"/>
      <c r="G1" s="203"/>
      <c r="H1" s="203"/>
      <c r="I1" s="203"/>
      <c r="J1" s="203"/>
      <c r="K1" s="203"/>
      <c r="L1" s="203"/>
      <c r="M1" s="203"/>
      <c r="N1" s="203"/>
      <c r="O1" s="204"/>
    </row>
    <row r="2" spans="2:3" ht="9.75" customHeight="1">
      <c r="B2" s="166"/>
      <c r="C2" s="167"/>
    </row>
    <row r="3" spans="2:4" s="168" customFormat="1" ht="19.5" customHeight="1">
      <c r="B3" s="169" t="s">
        <v>108</v>
      </c>
      <c r="C3" s="170"/>
      <c r="D3" s="171"/>
    </row>
    <row r="4" spans="1:4" s="176" customFormat="1" ht="19.5" customHeight="1">
      <c r="A4" s="172"/>
      <c r="B4" s="173" t="s">
        <v>109</v>
      </c>
      <c r="C4" s="174"/>
      <c r="D4" s="175"/>
    </row>
    <row r="5" spans="1:2" s="19" customFormat="1" ht="9.75" customHeight="1">
      <c r="A5" s="18"/>
      <c r="B5" s="177"/>
    </row>
    <row r="6" spans="1:2" s="19" customFormat="1" ht="15" customHeight="1">
      <c r="A6" s="18" t="s">
        <v>86</v>
      </c>
      <c r="B6" s="18"/>
    </row>
    <row r="7" spans="1:2" s="19" customFormat="1" ht="15" customHeight="1">
      <c r="A7" s="18" t="s">
        <v>94</v>
      </c>
      <c r="B7" s="18"/>
    </row>
    <row r="8" s="19" customFormat="1" ht="15" customHeight="1">
      <c r="A8" s="84" t="s">
        <v>68</v>
      </c>
    </row>
    <row r="9" s="19" customFormat="1" ht="15" customHeight="1">
      <c r="A9" s="88" t="s">
        <v>67</v>
      </c>
    </row>
    <row r="10" s="19" customFormat="1" ht="15" customHeight="1" thickBot="1">
      <c r="A10" s="84"/>
    </row>
    <row r="11" spans="1:9" s="19" customFormat="1" ht="39.75" thickBot="1" thickTop="1">
      <c r="A11" s="205" t="s">
        <v>16</v>
      </c>
      <c r="B11" s="206"/>
      <c r="C11" s="79" t="s">
        <v>116</v>
      </c>
      <c r="D11" s="80" t="s">
        <v>52</v>
      </c>
      <c r="E11" s="80" t="s">
        <v>53</v>
      </c>
      <c r="F11" s="20"/>
      <c r="G11" s="207" t="s">
        <v>92</v>
      </c>
      <c r="H11" s="208"/>
      <c r="I11" s="209"/>
    </row>
    <row r="12" spans="1:9" s="19" customFormat="1" ht="15" customHeight="1" thickTop="1">
      <c r="A12" s="46" t="s">
        <v>112</v>
      </c>
      <c r="B12" s="20"/>
      <c r="C12" s="51">
        <f>$D$39</f>
        <v>50</v>
      </c>
      <c r="D12" s="50"/>
      <c r="E12" s="125">
        <v>0</v>
      </c>
      <c r="F12" s="20" t="s">
        <v>18</v>
      </c>
      <c r="G12" s="33" t="s">
        <v>17</v>
      </c>
      <c r="H12" s="20"/>
      <c r="I12" s="34" t="s">
        <v>29</v>
      </c>
    </row>
    <row r="13" spans="1:9" s="19" customFormat="1" ht="15" customHeight="1">
      <c r="A13" s="46" t="s">
        <v>113</v>
      </c>
      <c r="B13" s="20"/>
      <c r="C13" s="51">
        <f>$D$39</f>
        <v>50</v>
      </c>
      <c r="D13" s="50"/>
      <c r="E13" s="125">
        <v>0</v>
      </c>
      <c r="F13" s="20" t="s">
        <v>18</v>
      </c>
      <c r="G13" s="33" t="s">
        <v>87</v>
      </c>
      <c r="H13" s="20"/>
      <c r="I13" s="34" t="s">
        <v>29</v>
      </c>
    </row>
    <row r="14" spans="1:9" s="19" customFormat="1" ht="15" customHeight="1">
      <c r="A14" s="46" t="s">
        <v>20</v>
      </c>
      <c r="B14" s="20"/>
      <c r="C14" s="51">
        <f>$D$38</f>
        <v>25</v>
      </c>
      <c r="D14" s="50"/>
      <c r="E14" s="125">
        <f>+D14*(1+$D$40)^25</f>
        <v>0</v>
      </c>
      <c r="F14" s="20" t="s">
        <v>18</v>
      </c>
      <c r="G14" s="33" t="s">
        <v>19</v>
      </c>
      <c r="H14" s="20"/>
      <c r="I14" s="34" t="s">
        <v>29</v>
      </c>
    </row>
    <row r="15" spans="1:9" s="19" customFormat="1" ht="15" customHeight="1">
      <c r="A15" s="46" t="s">
        <v>97</v>
      </c>
      <c r="B15" s="20"/>
      <c r="C15" s="51">
        <f>$D$38</f>
        <v>25</v>
      </c>
      <c r="D15" s="50"/>
      <c r="E15" s="125">
        <f>+D15*(1+$D$40)^25</f>
        <v>0</v>
      </c>
      <c r="F15" s="20" t="s">
        <v>18</v>
      </c>
      <c r="G15" s="33" t="s">
        <v>88</v>
      </c>
      <c r="H15" s="20"/>
      <c r="I15" s="135" t="s">
        <v>89</v>
      </c>
    </row>
    <row r="16" spans="1:9" s="19" customFormat="1" ht="15" customHeight="1">
      <c r="A16" s="46" t="s">
        <v>21</v>
      </c>
      <c r="B16" s="20"/>
      <c r="C16" s="51">
        <f>$D$38</f>
        <v>25</v>
      </c>
      <c r="D16" s="50"/>
      <c r="E16" s="125">
        <f>+D16*(1+$D$40)^25</f>
        <v>0</v>
      </c>
      <c r="F16" s="20" t="s">
        <v>18</v>
      </c>
      <c r="G16" s="134" t="s">
        <v>90</v>
      </c>
      <c r="H16" s="20"/>
      <c r="I16" s="34" t="s">
        <v>29</v>
      </c>
    </row>
    <row r="17" spans="1:9" s="19" customFormat="1" ht="15" customHeight="1">
      <c r="A17" s="55" t="s">
        <v>114</v>
      </c>
      <c r="B17" s="20"/>
      <c r="C17" s="51">
        <f>$D$38</f>
        <v>25</v>
      </c>
      <c r="D17" s="50"/>
      <c r="E17" s="125">
        <f>+D17*(1+$D$40)^25</f>
        <v>0</v>
      </c>
      <c r="F17" s="20" t="s">
        <v>18</v>
      </c>
      <c r="G17" s="134" t="s">
        <v>91</v>
      </c>
      <c r="H17" s="20"/>
      <c r="I17" s="135">
        <v>0</v>
      </c>
    </row>
    <row r="18" spans="1:9" s="19" customFormat="1" ht="15" customHeight="1">
      <c r="A18" s="47" t="s">
        <v>31</v>
      </c>
      <c r="B18" s="25"/>
      <c r="C18" s="51">
        <v>0</v>
      </c>
      <c r="D18" s="50"/>
      <c r="E18" s="125"/>
      <c r="F18" s="20"/>
      <c r="G18" s="35" t="s">
        <v>27</v>
      </c>
      <c r="H18" s="20"/>
      <c r="I18" s="34" t="s">
        <v>29</v>
      </c>
    </row>
    <row r="19" spans="1:9" s="19" customFormat="1" ht="15" customHeight="1">
      <c r="A19" s="48" t="s">
        <v>65</v>
      </c>
      <c r="B19" s="25"/>
      <c r="C19" s="51"/>
      <c r="D19" s="50"/>
      <c r="E19" s="125"/>
      <c r="F19" s="20"/>
      <c r="G19" s="33" t="s">
        <v>22</v>
      </c>
      <c r="H19" s="20"/>
      <c r="I19" s="34" t="s">
        <v>29</v>
      </c>
    </row>
    <row r="20" spans="1:9" s="19" customFormat="1" ht="15" customHeight="1">
      <c r="A20" s="47"/>
      <c r="B20" s="77" t="s">
        <v>66</v>
      </c>
      <c r="C20" s="51">
        <f>$D$39</f>
        <v>50</v>
      </c>
      <c r="D20" s="50"/>
      <c r="E20" s="125">
        <v>0</v>
      </c>
      <c r="F20" s="20" t="s">
        <v>18</v>
      </c>
      <c r="G20" s="35" t="s">
        <v>28</v>
      </c>
      <c r="H20" s="20"/>
      <c r="I20" s="34" t="s">
        <v>29</v>
      </c>
    </row>
    <row r="21" spans="1:11" s="19" customFormat="1" ht="13.5" thickBot="1">
      <c r="A21" s="46"/>
      <c r="B21" s="45" t="s">
        <v>32</v>
      </c>
      <c r="C21" s="51">
        <f>$D$39</f>
        <v>50</v>
      </c>
      <c r="D21" s="50"/>
      <c r="E21" s="125">
        <v>0</v>
      </c>
      <c r="F21" s="20" t="s">
        <v>18</v>
      </c>
      <c r="G21" s="36" t="s">
        <v>24</v>
      </c>
      <c r="H21" s="37"/>
      <c r="I21" s="38">
        <f>+'Berechnungstool pauschale BK'!I4</f>
        <v>0</v>
      </c>
      <c r="J21" s="160" t="s">
        <v>106</v>
      </c>
      <c r="K21" s="161"/>
    </row>
    <row r="22" spans="1:6" s="19" customFormat="1" ht="15" customHeight="1" thickTop="1">
      <c r="A22" s="76" t="s">
        <v>54</v>
      </c>
      <c r="B22" s="52"/>
      <c r="C22" s="53"/>
      <c r="D22" s="54">
        <f>SUM(D12:D21)</f>
        <v>0</v>
      </c>
      <c r="E22" s="54">
        <f>SUM(E12:E21)</f>
        <v>0</v>
      </c>
      <c r="F22" s="20" t="s">
        <v>18</v>
      </c>
    </row>
    <row r="23" spans="1:12" s="19" customFormat="1" ht="36.75" customHeight="1">
      <c r="A23" s="20"/>
      <c r="B23" s="20"/>
      <c r="C23" s="20"/>
      <c r="D23" s="24"/>
      <c r="E23" s="20"/>
      <c r="F23" s="20"/>
      <c r="G23" s="92"/>
      <c r="H23" s="201" t="s">
        <v>118</v>
      </c>
      <c r="I23" s="201" t="s">
        <v>117</v>
      </c>
      <c r="J23" s="93" t="s">
        <v>74</v>
      </c>
      <c r="K23" s="118" t="s">
        <v>84</v>
      </c>
      <c r="L23" s="94" t="s">
        <v>75</v>
      </c>
    </row>
    <row r="24" spans="1:12" s="19" customFormat="1" ht="12.75">
      <c r="A24" s="20"/>
      <c r="B24" s="20"/>
      <c r="C24" s="81" t="s">
        <v>55</v>
      </c>
      <c r="D24" s="54">
        <f>D22*$D$35</f>
        <v>0</v>
      </c>
      <c r="E24" s="54">
        <f>E22*$E$35</f>
        <v>0</v>
      </c>
      <c r="F24" s="20"/>
      <c r="G24" s="156">
        <f>+D29</f>
        <v>0</v>
      </c>
      <c r="H24" s="157">
        <f>IF($D$30&lt;=500,ROUND(G24*1750,0),IF($D$30&lt;=2000,ROUND(G24*ROUND((1750-500*($D$30-500)/1500),2),0),IF($D$30&lt;10000,ROUND(G24*ROUND((1250-600*($D$30-2000)/8000),2),0),"&gt; 10 MW")))</f>
        <v>0</v>
      </c>
      <c r="I24" s="213" t="e">
        <f>MAX(H24:H25)</f>
        <v>#DIV/0!</v>
      </c>
      <c r="J24" s="215">
        <f>IF(SUM(D12:D17)*1.05&lt;(D22-D18),SUM(D12:D17)*1.05,(D22-D18))</f>
        <v>0</v>
      </c>
      <c r="K24" s="213">
        <f>+IF(D30&lt;500,ROUND(J24*0.35,0),IF(D30&lt;2000,ROUND(J24*ROUND((0.35-0.1*(D30-500)/1500),4),0),IF(D30&lt;10000,ROUND(J24*ROUND((0.25-0.1*(D30-2000)/8000),4),0),"&gt; 10MW")))</f>
        <v>0</v>
      </c>
      <c r="L24" s="213" t="e">
        <f>G26*J24</f>
        <v>#DIV/0!</v>
      </c>
    </row>
    <row r="25" spans="1:12" s="19" customFormat="1" ht="12.75">
      <c r="A25" s="20"/>
      <c r="B25" s="20"/>
      <c r="C25" s="81" t="s">
        <v>56</v>
      </c>
      <c r="D25" s="54">
        <f>D22*$D$36</f>
        <v>0</v>
      </c>
      <c r="E25" s="54">
        <f>E22*$E$36</f>
        <v>0</v>
      </c>
      <c r="F25" s="20"/>
      <c r="G25" s="158">
        <f>+D31</f>
        <v>0</v>
      </c>
      <c r="H25" s="157" t="e">
        <f>IF($D$30&lt;=500,ROUND(D30*D31/D32*1750,0),IF($D$30&lt;=2000,ROUND(D30*D31/D32*ROUND((1750-500*($D$30-500)/1500),2),0),IF($D$30&lt;10000,ROUND(D30*D31/D32*ROUND((1250-600*($D$30-2000)/8000),2),0),"&gt; 10 MW")))</f>
        <v>#DIV/0!</v>
      </c>
      <c r="I25" s="214"/>
      <c r="J25" s="216"/>
      <c r="K25" s="214"/>
      <c r="L25" s="214"/>
    </row>
    <row r="26" spans="1:12" s="19" customFormat="1" ht="12.75" customHeight="1">
      <c r="A26" s="20"/>
      <c r="B26" s="20"/>
      <c r="C26" s="20"/>
      <c r="D26" s="24"/>
      <c r="E26" s="20"/>
      <c r="F26" s="20"/>
      <c r="G26" s="159" t="e">
        <f>IF(D30&lt;=50,I24/J24,MIN(I24/J24,K24/J24))</f>
        <v>#DIV/0!</v>
      </c>
      <c r="H26" s="90" t="s">
        <v>70</v>
      </c>
      <c r="I26" s="52"/>
      <c r="J26" s="52"/>
      <c r="K26" s="52"/>
      <c r="L26" s="89"/>
    </row>
    <row r="27" spans="1:6" s="19" customFormat="1" ht="12.75" customHeight="1">
      <c r="A27" s="20"/>
      <c r="B27" s="20"/>
      <c r="C27" s="20"/>
      <c r="D27" s="24"/>
      <c r="E27" s="20"/>
      <c r="F27" s="20"/>
    </row>
    <row r="28" spans="1:10" s="19" customFormat="1" ht="25.5">
      <c r="A28" s="205" t="s">
        <v>39</v>
      </c>
      <c r="B28" s="210"/>
      <c r="C28" s="206"/>
      <c r="D28" s="80" t="s">
        <v>40</v>
      </c>
      <c r="E28" s="80" t="s">
        <v>59</v>
      </c>
      <c r="F28" s="20"/>
      <c r="J28" s="23"/>
    </row>
    <row r="29" spans="1:9" s="19" customFormat="1" ht="15" customHeight="1">
      <c r="A29" s="20" t="s">
        <v>98</v>
      </c>
      <c r="B29" s="20"/>
      <c r="C29" s="20"/>
      <c r="D29" s="58"/>
      <c r="E29" s="127"/>
      <c r="F29" s="20"/>
      <c r="G29" s="20"/>
      <c r="H29" s="21"/>
      <c r="I29" s="29"/>
    </row>
    <row r="30" spans="1:9" s="19" customFormat="1" ht="15" customHeight="1">
      <c r="A30" s="20" t="s">
        <v>99</v>
      </c>
      <c r="B30" s="20"/>
      <c r="C30" s="20"/>
      <c r="D30" s="58"/>
      <c r="E30" s="129"/>
      <c r="F30" s="20"/>
      <c r="G30" s="20"/>
      <c r="H30" s="21"/>
      <c r="I30" s="29"/>
    </row>
    <row r="31" spans="1:9" s="19" customFormat="1" ht="15" customHeight="1">
      <c r="A31" s="20" t="s">
        <v>104</v>
      </c>
      <c r="B31" s="20"/>
      <c r="C31" s="20"/>
      <c r="D31" s="165"/>
      <c r="E31" s="129"/>
      <c r="F31" s="20"/>
      <c r="G31" s="20"/>
      <c r="H31" s="21"/>
      <c r="I31" s="29"/>
    </row>
    <row r="32" spans="1:9" s="19" customFormat="1" ht="15" customHeight="1">
      <c r="A32" s="20" t="s">
        <v>105</v>
      </c>
      <c r="B32" s="20"/>
      <c r="C32" s="20"/>
      <c r="D32" s="165"/>
      <c r="E32" s="129"/>
      <c r="F32" s="20"/>
      <c r="G32" s="20"/>
      <c r="H32" s="21"/>
      <c r="I32" s="29"/>
    </row>
    <row r="33" spans="1:9" s="19" customFormat="1" ht="15" customHeight="1">
      <c r="A33" s="46" t="s">
        <v>111</v>
      </c>
      <c r="B33" s="20"/>
      <c r="C33" s="20"/>
      <c r="D33" s="155" t="e">
        <f>+D32/D30</f>
        <v>#DIV/0!</v>
      </c>
      <c r="E33" s="129"/>
      <c r="F33" s="25"/>
      <c r="G33" s="20"/>
      <c r="H33" s="20"/>
      <c r="I33" s="20"/>
    </row>
    <row r="34" spans="1:9" s="19" customFormat="1" ht="15" customHeight="1">
      <c r="A34" s="55" t="s">
        <v>38</v>
      </c>
      <c r="B34" s="25"/>
      <c r="C34" s="20"/>
      <c r="D34" s="178"/>
      <c r="E34" s="129"/>
      <c r="F34" s="20"/>
      <c r="G34" s="28"/>
      <c r="H34" s="20"/>
      <c r="I34" s="22"/>
    </row>
    <row r="35" spans="1:5" ht="14.25" customHeight="1">
      <c r="A35" s="46" t="s">
        <v>0</v>
      </c>
      <c r="B35" s="31"/>
      <c r="C35" s="32"/>
      <c r="D35" s="61">
        <v>1</v>
      </c>
      <c r="E35" s="61">
        <v>1</v>
      </c>
    </row>
    <row r="36" spans="1:5" ht="14.25" customHeight="1">
      <c r="A36" s="46" t="s">
        <v>1</v>
      </c>
      <c r="B36" s="31"/>
      <c r="C36" s="32"/>
      <c r="D36" s="61">
        <v>0</v>
      </c>
      <c r="E36" s="61">
        <v>0</v>
      </c>
    </row>
    <row r="37" spans="1:5" ht="14.25" customHeight="1">
      <c r="A37" s="55" t="s">
        <v>43</v>
      </c>
      <c r="B37" s="27"/>
      <c r="C37" s="32"/>
      <c r="D37" s="59"/>
      <c r="E37" s="132"/>
    </row>
    <row r="38" spans="1:5" ht="14.25" customHeight="1">
      <c r="A38" s="46" t="s">
        <v>25</v>
      </c>
      <c r="B38" s="20"/>
      <c r="C38" s="56"/>
      <c r="D38" s="60">
        <v>25</v>
      </c>
      <c r="E38" s="132"/>
    </row>
    <row r="39" spans="1:5" ht="14.25" customHeight="1">
      <c r="A39" s="47" t="s">
        <v>26</v>
      </c>
      <c r="B39" s="25"/>
      <c r="C39" s="56"/>
      <c r="D39" s="60">
        <v>50</v>
      </c>
      <c r="E39" s="132"/>
    </row>
    <row r="40" spans="1:5" ht="14.25" customHeight="1">
      <c r="A40" s="47" t="s">
        <v>7</v>
      </c>
      <c r="B40" s="25"/>
      <c r="C40" s="56"/>
      <c r="D40" s="61">
        <v>0.015</v>
      </c>
      <c r="E40" s="132"/>
    </row>
    <row r="41" spans="1:5" ht="14.25" customHeight="1">
      <c r="A41" s="47" t="s">
        <v>34</v>
      </c>
      <c r="B41" s="25"/>
      <c r="C41" s="56"/>
      <c r="D41" s="61">
        <v>0.25</v>
      </c>
      <c r="E41" s="132"/>
    </row>
    <row r="42" spans="1:5" ht="12.75">
      <c r="A42" s="47" t="s">
        <v>35</v>
      </c>
      <c r="B42" s="27"/>
      <c r="C42" s="56"/>
      <c r="D42" s="61">
        <v>0.06</v>
      </c>
      <c r="E42" s="132"/>
    </row>
    <row r="43" spans="1:5" ht="12.75">
      <c r="A43" s="47" t="s">
        <v>36</v>
      </c>
      <c r="B43" s="27"/>
      <c r="C43" s="56"/>
      <c r="D43" s="61">
        <f>D42/0.75</f>
        <v>0.08</v>
      </c>
      <c r="E43" s="132"/>
    </row>
    <row r="44" spans="1:9" s="19" customFormat="1" ht="12.75">
      <c r="A44" s="55" t="s">
        <v>110</v>
      </c>
      <c r="B44" s="25"/>
      <c r="C44" s="20"/>
      <c r="D44" s="154">
        <f>+D31</f>
        <v>0</v>
      </c>
      <c r="E44" s="129"/>
      <c r="F44" s="20"/>
      <c r="G44" s="26"/>
      <c r="H44" s="20"/>
      <c r="I44" s="30"/>
    </row>
    <row r="45" spans="1:53" s="19" customFormat="1" ht="12.75">
      <c r="A45" s="119" t="s">
        <v>107</v>
      </c>
      <c r="B45" s="57"/>
      <c r="C45" s="49"/>
      <c r="D45" s="62">
        <f>D44*D34/100</f>
        <v>0</v>
      </c>
      <c r="E45" s="133"/>
      <c r="F45" s="20"/>
      <c r="G45" s="28"/>
      <c r="H45" s="20"/>
      <c r="I45" s="22"/>
      <c r="AB45" s="83">
        <f>SUM(D61:AB61)+D14+D15+D16+D17</f>
        <v>0</v>
      </c>
      <c r="BA45" s="83">
        <f>SUM(AC61:BA61)+E14+E15+E16+E17</f>
        <v>0</v>
      </c>
    </row>
    <row r="46" spans="3:53" ht="12.75">
      <c r="C46" s="14"/>
      <c r="BA46" s="83">
        <f>SUM(D62:BA62)+D12+D13+D20+D21</f>
        <v>0</v>
      </c>
    </row>
    <row r="47" ht="12.75">
      <c r="C47" s="14"/>
    </row>
    <row r="48" spans="3:54" s="42" customFormat="1" ht="12">
      <c r="C48" s="44" t="s">
        <v>58</v>
      </c>
      <c r="D48" s="43">
        <f>$D$40</f>
        <v>0.015</v>
      </c>
      <c r="E48" s="43">
        <f aca="true" t="shared" si="0" ref="E48:BA48">$D$40</f>
        <v>0.015</v>
      </c>
      <c r="F48" s="43">
        <f t="shared" si="0"/>
        <v>0.015</v>
      </c>
      <c r="G48" s="43">
        <f t="shared" si="0"/>
        <v>0.015</v>
      </c>
      <c r="H48" s="43">
        <f t="shared" si="0"/>
        <v>0.015</v>
      </c>
      <c r="I48" s="43">
        <f t="shared" si="0"/>
        <v>0.015</v>
      </c>
      <c r="J48" s="43">
        <f t="shared" si="0"/>
        <v>0.015</v>
      </c>
      <c r="K48" s="43">
        <f t="shared" si="0"/>
        <v>0.015</v>
      </c>
      <c r="L48" s="43">
        <f t="shared" si="0"/>
        <v>0.015</v>
      </c>
      <c r="M48" s="43">
        <f t="shared" si="0"/>
        <v>0.015</v>
      </c>
      <c r="N48" s="43">
        <f t="shared" si="0"/>
        <v>0.015</v>
      </c>
      <c r="O48" s="43">
        <f t="shared" si="0"/>
        <v>0.015</v>
      </c>
      <c r="P48" s="43">
        <f t="shared" si="0"/>
        <v>0.015</v>
      </c>
      <c r="Q48" s="43">
        <f t="shared" si="0"/>
        <v>0.015</v>
      </c>
      <c r="R48" s="43">
        <f t="shared" si="0"/>
        <v>0.015</v>
      </c>
      <c r="S48" s="43">
        <f t="shared" si="0"/>
        <v>0.015</v>
      </c>
      <c r="T48" s="43">
        <f t="shared" si="0"/>
        <v>0.015</v>
      </c>
      <c r="U48" s="43">
        <f t="shared" si="0"/>
        <v>0.015</v>
      </c>
      <c r="V48" s="43">
        <f t="shared" si="0"/>
        <v>0.015</v>
      </c>
      <c r="W48" s="43">
        <f t="shared" si="0"/>
        <v>0.015</v>
      </c>
      <c r="X48" s="43">
        <f t="shared" si="0"/>
        <v>0.015</v>
      </c>
      <c r="Y48" s="43">
        <f t="shared" si="0"/>
        <v>0.015</v>
      </c>
      <c r="Z48" s="43">
        <f t="shared" si="0"/>
        <v>0.015</v>
      </c>
      <c r="AA48" s="43">
        <f t="shared" si="0"/>
        <v>0.015</v>
      </c>
      <c r="AB48" s="43">
        <f t="shared" si="0"/>
        <v>0.015</v>
      </c>
      <c r="AC48" s="43">
        <f t="shared" si="0"/>
        <v>0.015</v>
      </c>
      <c r="AD48" s="43">
        <f t="shared" si="0"/>
        <v>0.015</v>
      </c>
      <c r="AE48" s="43">
        <f t="shared" si="0"/>
        <v>0.015</v>
      </c>
      <c r="AF48" s="43">
        <f t="shared" si="0"/>
        <v>0.015</v>
      </c>
      <c r="AG48" s="43">
        <f t="shared" si="0"/>
        <v>0.015</v>
      </c>
      <c r="AH48" s="43">
        <f t="shared" si="0"/>
        <v>0.015</v>
      </c>
      <c r="AI48" s="43">
        <f t="shared" si="0"/>
        <v>0.015</v>
      </c>
      <c r="AJ48" s="43">
        <f t="shared" si="0"/>
        <v>0.015</v>
      </c>
      <c r="AK48" s="43">
        <f t="shared" si="0"/>
        <v>0.015</v>
      </c>
      <c r="AL48" s="43">
        <f t="shared" si="0"/>
        <v>0.015</v>
      </c>
      <c r="AM48" s="43">
        <f t="shared" si="0"/>
        <v>0.015</v>
      </c>
      <c r="AN48" s="43">
        <f t="shared" si="0"/>
        <v>0.015</v>
      </c>
      <c r="AO48" s="43">
        <f t="shared" si="0"/>
        <v>0.015</v>
      </c>
      <c r="AP48" s="43">
        <f t="shared" si="0"/>
        <v>0.015</v>
      </c>
      <c r="AQ48" s="43">
        <f t="shared" si="0"/>
        <v>0.015</v>
      </c>
      <c r="AR48" s="43">
        <f t="shared" si="0"/>
        <v>0.015</v>
      </c>
      <c r="AS48" s="43">
        <f t="shared" si="0"/>
        <v>0.015</v>
      </c>
      <c r="AT48" s="43">
        <f t="shared" si="0"/>
        <v>0.015</v>
      </c>
      <c r="AU48" s="43">
        <f t="shared" si="0"/>
        <v>0.015</v>
      </c>
      <c r="AV48" s="43">
        <f t="shared" si="0"/>
        <v>0.015</v>
      </c>
      <c r="AW48" s="43">
        <f t="shared" si="0"/>
        <v>0.015</v>
      </c>
      <c r="AX48" s="43">
        <f t="shared" si="0"/>
        <v>0.015</v>
      </c>
      <c r="AY48" s="43">
        <f t="shared" si="0"/>
        <v>0.015</v>
      </c>
      <c r="AZ48" s="43">
        <f t="shared" si="0"/>
        <v>0.015</v>
      </c>
      <c r="BA48" s="43">
        <f t="shared" si="0"/>
        <v>0.015</v>
      </c>
      <c r="BB48" s="43"/>
    </row>
    <row r="49" spans="3:53" s="39" customFormat="1" ht="12">
      <c r="C49" s="40" t="s">
        <v>30</v>
      </c>
      <c r="D49" s="42">
        <v>1</v>
      </c>
      <c r="E49" s="39">
        <v>2</v>
      </c>
      <c r="F49" s="39">
        <v>3</v>
      </c>
      <c r="G49" s="39">
        <v>4</v>
      </c>
      <c r="H49" s="39">
        <v>5</v>
      </c>
      <c r="I49" s="39">
        <v>6</v>
      </c>
      <c r="J49" s="39">
        <v>7</v>
      </c>
      <c r="K49" s="39">
        <v>8</v>
      </c>
      <c r="L49" s="39">
        <v>9</v>
      </c>
      <c r="M49" s="39">
        <v>10</v>
      </c>
      <c r="N49" s="39">
        <v>11</v>
      </c>
      <c r="O49" s="39">
        <v>12</v>
      </c>
      <c r="P49" s="39">
        <v>13</v>
      </c>
      <c r="Q49" s="39">
        <v>14</v>
      </c>
      <c r="R49" s="39">
        <v>15</v>
      </c>
      <c r="S49" s="39">
        <v>16</v>
      </c>
      <c r="T49" s="39">
        <v>17</v>
      </c>
      <c r="U49" s="39">
        <v>18</v>
      </c>
      <c r="V49" s="39">
        <v>19</v>
      </c>
      <c r="W49" s="39">
        <v>20</v>
      </c>
      <c r="X49" s="39">
        <v>21</v>
      </c>
      <c r="Y49" s="39">
        <v>22</v>
      </c>
      <c r="Z49" s="39">
        <v>23</v>
      </c>
      <c r="AA49" s="39">
        <v>24</v>
      </c>
      <c r="AB49" s="39">
        <v>25</v>
      </c>
      <c r="AC49" s="39">
        <v>26</v>
      </c>
      <c r="AD49" s="39">
        <v>27</v>
      </c>
      <c r="AE49" s="39">
        <v>28</v>
      </c>
      <c r="AF49" s="39">
        <v>29</v>
      </c>
      <c r="AG49" s="39">
        <v>30</v>
      </c>
      <c r="AH49" s="39">
        <v>31</v>
      </c>
      <c r="AI49" s="39">
        <v>32</v>
      </c>
      <c r="AJ49" s="39">
        <v>33</v>
      </c>
      <c r="AK49" s="39">
        <v>34</v>
      </c>
      <c r="AL49" s="39">
        <v>35</v>
      </c>
      <c r="AM49" s="39">
        <v>36</v>
      </c>
      <c r="AN49" s="39">
        <v>37</v>
      </c>
      <c r="AO49" s="39">
        <v>38</v>
      </c>
      <c r="AP49" s="39">
        <v>39</v>
      </c>
      <c r="AQ49" s="39">
        <v>40</v>
      </c>
      <c r="AR49" s="39">
        <v>41</v>
      </c>
      <c r="AS49" s="39">
        <v>42</v>
      </c>
      <c r="AT49" s="39">
        <v>43</v>
      </c>
      <c r="AU49" s="39">
        <v>44</v>
      </c>
      <c r="AV49" s="39">
        <v>45</v>
      </c>
      <c r="AW49" s="39">
        <v>46</v>
      </c>
      <c r="AX49" s="39">
        <v>47</v>
      </c>
      <c r="AY49" s="39">
        <v>48</v>
      </c>
      <c r="AZ49" s="39">
        <v>49</v>
      </c>
      <c r="BA49" s="39">
        <v>50</v>
      </c>
    </row>
    <row r="50" spans="3:53" s="39" customFormat="1" ht="12">
      <c r="C50" s="72" t="s">
        <v>61</v>
      </c>
      <c r="D50" s="41">
        <f>IF(-C71+D73&lt;0,-C71+D73,0)</f>
        <v>0</v>
      </c>
      <c r="E50" s="41">
        <f>IF(+D50+E73&lt;0,+D50+E73,0)</f>
        <v>0</v>
      </c>
      <c r="F50" s="41">
        <f>IF(+E50+F73&lt;0,+E50+F73,0)</f>
        <v>0</v>
      </c>
      <c r="G50" s="41">
        <f aca="true" t="shared" si="1" ref="G50:BA50">IF(+F50+G73&lt;0,+F50+G73,0)</f>
        <v>0</v>
      </c>
      <c r="H50" s="41">
        <f t="shared" si="1"/>
        <v>0</v>
      </c>
      <c r="I50" s="41">
        <f t="shared" si="1"/>
        <v>0</v>
      </c>
      <c r="J50" s="41">
        <f t="shared" si="1"/>
        <v>0</v>
      </c>
      <c r="K50" s="41">
        <f t="shared" si="1"/>
        <v>0</v>
      </c>
      <c r="L50" s="41">
        <f t="shared" si="1"/>
        <v>0</v>
      </c>
      <c r="M50" s="41">
        <f t="shared" si="1"/>
        <v>0</v>
      </c>
      <c r="N50" s="41">
        <f t="shared" si="1"/>
        <v>0</v>
      </c>
      <c r="O50" s="41">
        <f t="shared" si="1"/>
        <v>0</v>
      </c>
      <c r="P50" s="41">
        <f t="shared" si="1"/>
        <v>0</v>
      </c>
      <c r="Q50" s="41">
        <f t="shared" si="1"/>
        <v>0</v>
      </c>
      <c r="R50" s="41">
        <f t="shared" si="1"/>
        <v>0</v>
      </c>
      <c r="S50" s="41">
        <f t="shared" si="1"/>
        <v>0</v>
      </c>
      <c r="T50" s="41">
        <f t="shared" si="1"/>
        <v>0</v>
      </c>
      <c r="U50" s="41">
        <f t="shared" si="1"/>
        <v>0</v>
      </c>
      <c r="V50" s="41">
        <f t="shared" si="1"/>
        <v>0</v>
      </c>
      <c r="W50" s="41">
        <f t="shared" si="1"/>
        <v>0</v>
      </c>
      <c r="X50" s="41">
        <f t="shared" si="1"/>
        <v>0</v>
      </c>
      <c r="Y50" s="41">
        <f t="shared" si="1"/>
        <v>0</v>
      </c>
      <c r="Z50" s="41">
        <f t="shared" si="1"/>
        <v>0</v>
      </c>
      <c r="AA50" s="41">
        <f>IF(+Z50+AA73&lt;0,+Z50+AA73,0)</f>
        <v>0</v>
      </c>
      <c r="AB50" s="78">
        <v>0</v>
      </c>
      <c r="AC50" s="41">
        <f>IF(+AB50+AC73&lt;0,+AB50+AC73,0)</f>
        <v>0</v>
      </c>
      <c r="AD50" s="41">
        <f t="shared" si="1"/>
        <v>0</v>
      </c>
      <c r="AE50" s="41">
        <f t="shared" si="1"/>
        <v>0</v>
      </c>
      <c r="AF50" s="41">
        <f t="shared" si="1"/>
        <v>0</v>
      </c>
      <c r="AG50" s="41">
        <f t="shared" si="1"/>
        <v>0</v>
      </c>
      <c r="AH50" s="41">
        <f t="shared" si="1"/>
        <v>0</v>
      </c>
      <c r="AI50" s="41">
        <f t="shared" si="1"/>
        <v>0</v>
      </c>
      <c r="AJ50" s="41">
        <f t="shared" si="1"/>
        <v>0</v>
      </c>
      <c r="AK50" s="41">
        <f t="shared" si="1"/>
        <v>0</v>
      </c>
      <c r="AL50" s="41">
        <f t="shared" si="1"/>
        <v>0</v>
      </c>
      <c r="AM50" s="41">
        <f t="shared" si="1"/>
        <v>0</v>
      </c>
      <c r="AN50" s="41">
        <f t="shared" si="1"/>
        <v>0</v>
      </c>
      <c r="AO50" s="41">
        <f t="shared" si="1"/>
        <v>0</v>
      </c>
      <c r="AP50" s="41">
        <f t="shared" si="1"/>
        <v>0</v>
      </c>
      <c r="AQ50" s="41">
        <f t="shared" si="1"/>
        <v>0</v>
      </c>
      <c r="AR50" s="41">
        <f t="shared" si="1"/>
        <v>0</v>
      </c>
      <c r="AS50" s="41">
        <f t="shared" si="1"/>
        <v>0</v>
      </c>
      <c r="AT50" s="41">
        <f t="shared" si="1"/>
        <v>0</v>
      </c>
      <c r="AU50" s="41">
        <f t="shared" si="1"/>
        <v>0</v>
      </c>
      <c r="AV50" s="41">
        <f t="shared" si="1"/>
        <v>0</v>
      </c>
      <c r="AW50" s="41">
        <f t="shared" si="1"/>
        <v>0</v>
      </c>
      <c r="AX50" s="41">
        <f t="shared" si="1"/>
        <v>0</v>
      </c>
      <c r="AY50" s="41">
        <f t="shared" si="1"/>
        <v>0</v>
      </c>
      <c r="AZ50" s="41">
        <f t="shared" si="1"/>
        <v>0</v>
      </c>
      <c r="BA50" s="41">
        <f t="shared" si="1"/>
        <v>0</v>
      </c>
    </row>
    <row r="51" spans="3:53" s="39" customFormat="1" ht="12">
      <c r="C51" s="72" t="s">
        <v>57</v>
      </c>
      <c r="D51" s="39">
        <v>0</v>
      </c>
      <c r="E51" s="41">
        <f>IF(D64&lt;0,D64,0)</f>
        <v>0</v>
      </c>
      <c r="F51" s="41">
        <f>IF(IF(E64&lt;0,E64,0)+E51+IF(E64&gt;0,E64,0)&gt;0,0,IF(E64&lt;0,E64,0)+E51+IF(E64&gt;0,E64,0))</f>
        <v>0</v>
      </c>
      <c r="G51" s="41">
        <f aca="true" t="shared" si="2" ref="G51:BA51">IF(IF(F64&lt;0,F64,0)+F51+IF(F64&gt;0,F64,0)&gt;0,0,IF(F64&lt;0,F64,0)+F51+IF(F64&gt;0,F64,0))</f>
        <v>0</v>
      </c>
      <c r="H51" s="41">
        <f t="shared" si="2"/>
        <v>0</v>
      </c>
      <c r="I51" s="41">
        <f t="shared" si="2"/>
        <v>0</v>
      </c>
      <c r="J51" s="41">
        <f t="shared" si="2"/>
        <v>0</v>
      </c>
      <c r="K51" s="41">
        <f t="shared" si="2"/>
        <v>0</v>
      </c>
      <c r="L51" s="41">
        <f t="shared" si="2"/>
        <v>0</v>
      </c>
      <c r="M51" s="41">
        <f t="shared" si="2"/>
        <v>0</v>
      </c>
      <c r="N51" s="41">
        <f t="shared" si="2"/>
        <v>0</v>
      </c>
      <c r="O51" s="41">
        <f t="shared" si="2"/>
        <v>0</v>
      </c>
      <c r="P51" s="41">
        <f t="shared" si="2"/>
        <v>0</v>
      </c>
      <c r="Q51" s="41">
        <f t="shared" si="2"/>
        <v>0</v>
      </c>
      <c r="R51" s="41">
        <f t="shared" si="2"/>
        <v>0</v>
      </c>
      <c r="S51" s="41">
        <f t="shared" si="2"/>
        <v>0</v>
      </c>
      <c r="T51" s="41">
        <f t="shared" si="2"/>
        <v>0</v>
      </c>
      <c r="U51" s="41">
        <f t="shared" si="2"/>
        <v>0</v>
      </c>
      <c r="V51" s="41">
        <f t="shared" si="2"/>
        <v>0</v>
      </c>
      <c r="W51" s="41">
        <f t="shared" si="2"/>
        <v>0</v>
      </c>
      <c r="X51" s="41">
        <f t="shared" si="2"/>
        <v>0</v>
      </c>
      <c r="Y51" s="41">
        <f t="shared" si="2"/>
        <v>0</v>
      </c>
      <c r="Z51" s="41">
        <f t="shared" si="2"/>
        <v>0</v>
      </c>
      <c r="AA51" s="41">
        <f t="shared" si="2"/>
        <v>0</v>
      </c>
      <c r="AB51" s="41">
        <f t="shared" si="2"/>
        <v>0</v>
      </c>
      <c r="AC51" s="41">
        <f t="shared" si="2"/>
        <v>0</v>
      </c>
      <c r="AD51" s="41">
        <f t="shared" si="2"/>
        <v>0</v>
      </c>
      <c r="AE51" s="41">
        <f t="shared" si="2"/>
        <v>0</v>
      </c>
      <c r="AF51" s="41">
        <f t="shared" si="2"/>
        <v>0</v>
      </c>
      <c r="AG51" s="41">
        <f t="shared" si="2"/>
        <v>0</v>
      </c>
      <c r="AH51" s="41">
        <f>IF(IF(AG64&lt;0,AG64,0)+AG51+IF(AG64&gt;0,AG64,0)&gt;0,0,IF(AG64&lt;0,AG64,0)+AG51+IF(AG64&gt;0,AG64,0))</f>
        <v>0</v>
      </c>
      <c r="AI51" s="41">
        <f t="shared" si="2"/>
        <v>0</v>
      </c>
      <c r="AJ51" s="41">
        <f t="shared" si="2"/>
        <v>0</v>
      </c>
      <c r="AK51" s="41">
        <f t="shared" si="2"/>
        <v>0</v>
      </c>
      <c r="AL51" s="41">
        <f t="shared" si="2"/>
        <v>0</v>
      </c>
      <c r="AM51" s="41">
        <f t="shared" si="2"/>
        <v>0</v>
      </c>
      <c r="AN51" s="41">
        <f t="shared" si="2"/>
        <v>0</v>
      </c>
      <c r="AO51" s="41">
        <f t="shared" si="2"/>
        <v>0</v>
      </c>
      <c r="AP51" s="41">
        <f t="shared" si="2"/>
        <v>0</v>
      </c>
      <c r="AQ51" s="41">
        <f t="shared" si="2"/>
        <v>0</v>
      </c>
      <c r="AR51" s="41">
        <f t="shared" si="2"/>
        <v>0</v>
      </c>
      <c r="AS51" s="41">
        <f t="shared" si="2"/>
        <v>0</v>
      </c>
      <c r="AT51" s="41">
        <f t="shared" si="2"/>
        <v>0</v>
      </c>
      <c r="AU51" s="41">
        <f t="shared" si="2"/>
        <v>0</v>
      </c>
      <c r="AV51" s="41">
        <f t="shared" si="2"/>
        <v>0</v>
      </c>
      <c r="AW51" s="41">
        <f t="shared" si="2"/>
        <v>0</v>
      </c>
      <c r="AX51" s="41">
        <f t="shared" si="2"/>
        <v>0</v>
      </c>
      <c r="AY51" s="41">
        <f t="shared" si="2"/>
        <v>0</v>
      </c>
      <c r="AZ51" s="41">
        <f t="shared" si="2"/>
        <v>0</v>
      </c>
      <c r="BA51" s="41">
        <f t="shared" si="2"/>
        <v>0</v>
      </c>
    </row>
    <row r="52" spans="1:2" ht="12.75">
      <c r="A52" s="3"/>
      <c r="B52" s="3"/>
    </row>
    <row r="53" spans="2:53" ht="12.75">
      <c r="B53" s="7" t="s">
        <v>15</v>
      </c>
      <c r="C53" s="63">
        <f>+D37-1</f>
        <v>-1</v>
      </c>
      <c r="D53" s="63">
        <f>+C53+1</f>
        <v>0</v>
      </c>
      <c r="E53" s="63">
        <f aca="true" t="shared" si="3" ref="E53:BA53">+D53+1</f>
        <v>1</v>
      </c>
      <c r="F53" s="63">
        <f>+E53+1</f>
        <v>2</v>
      </c>
      <c r="G53" s="63">
        <f t="shared" si="3"/>
        <v>3</v>
      </c>
      <c r="H53" s="63">
        <f t="shared" si="3"/>
        <v>4</v>
      </c>
      <c r="I53" s="63">
        <f t="shared" si="3"/>
        <v>5</v>
      </c>
      <c r="J53" s="63">
        <f t="shared" si="3"/>
        <v>6</v>
      </c>
      <c r="K53" s="63">
        <f t="shared" si="3"/>
        <v>7</v>
      </c>
      <c r="L53" s="63">
        <f t="shared" si="3"/>
        <v>8</v>
      </c>
      <c r="M53" s="63">
        <f t="shared" si="3"/>
        <v>9</v>
      </c>
      <c r="N53" s="63">
        <f t="shared" si="3"/>
        <v>10</v>
      </c>
      <c r="O53" s="63">
        <f t="shared" si="3"/>
        <v>11</v>
      </c>
      <c r="P53" s="63">
        <f t="shared" si="3"/>
        <v>12</v>
      </c>
      <c r="Q53" s="63">
        <f t="shared" si="3"/>
        <v>13</v>
      </c>
      <c r="R53" s="63">
        <f t="shared" si="3"/>
        <v>14</v>
      </c>
      <c r="S53" s="63">
        <f t="shared" si="3"/>
        <v>15</v>
      </c>
      <c r="T53" s="63">
        <f t="shared" si="3"/>
        <v>16</v>
      </c>
      <c r="U53" s="63">
        <f t="shared" si="3"/>
        <v>17</v>
      </c>
      <c r="V53" s="63">
        <f t="shared" si="3"/>
        <v>18</v>
      </c>
      <c r="W53" s="63">
        <f t="shared" si="3"/>
        <v>19</v>
      </c>
      <c r="X53" s="63">
        <f t="shared" si="3"/>
        <v>20</v>
      </c>
      <c r="Y53" s="63">
        <f t="shared" si="3"/>
        <v>21</v>
      </c>
      <c r="Z53" s="63">
        <f t="shared" si="3"/>
        <v>22</v>
      </c>
      <c r="AA53" s="63">
        <f t="shared" si="3"/>
        <v>23</v>
      </c>
      <c r="AB53" s="63">
        <f t="shared" si="3"/>
        <v>24</v>
      </c>
      <c r="AC53" s="63">
        <f t="shared" si="3"/>
        <v>25</v>
      </c>
      <c r="AD53" s="63">
        <f t="shared" si="3"/>
        <v>26</v>
      </c>
      <c r="AE53" s="63">
        <f t="shared" si="3"/>
        <v>27</v>
      </c>
      <c r="AF53" s="63">
        <f t="shared" si="3"/>
        <v>28</v>
      </c>
      <c r="AG53" s="63">
        <f t="shared" si="3"/>
        <v>29</v>
      </c>
      <c r="AH53" s="63">
        <f t="shared" si="3"/>
        <v>30</v>
      </c>
      <c r="AI53" s="63">
        <f t="shared" si="3"/>
        <v>31</v>
      </c>
      <c r="AJ53" s="63">
        <f t="shared" si="3"/>
        <v>32</v>
      </c>
      <c r="AK53" s="63">
        <f t="shared" si="3"/>
        <v>33</v>
      </c>
      <c r="AL53" s="63">
        <f t="shared" si="3"/>
        <v>34</v>
      </c>
      <c r="AM53" s="63">
        <f t="shared" si="3"/>
        <v>35</v>
      </c>
      <c r="AN53" s="63">
        <f t="shared" si="3"/>
        <v>36</v>
      </c>
      <c r="AO53" s="63">
        <f t="shared" si="3"/>
        <v>37</v>
      </c>
      <c r="AP53" s="63">
        <f t="shared" si="3"/>
        <v>38</v>
      </c>
      <c r="AQ53" s="63">
        <f t="shared" si="3"/>
        <v>39</v>
      </c>
      <c r="AR53" s="63">
        <f t="shared" si="3"/>
        <v>40</v>
      </c>
      <c r="AS53" s="63">
        <f t="shared" si="3"/>
        <v>41</v>
      </c>
      <c r="AT53" s="63">
        <f t="shared" si="3"/>
        <v>42</v>
      </c>
      <c r="AU53" s="63">
        <f t="shared" si="3"/>
        <v>43</v>
      </c>
      <c r="AV53" s="63">
        <f t="shared" si="3"/>
        <v>44</v>
      </c>
      <c r="AW53" s="63">
        <f t="shared" si="3"/>
        <v>45</v>
      </c>
      <c r="AX53" s="63">
        <f t="shared" si="3"/>
        <v>46</v>
      </c>
      <c r="AY53" s="63">
        <f t="shared" si="3"/>
        <v>47</v>
      </c>
      <c r="AZ53" s="63">
        <f t="shared" si="3"/>
        <v>48</v>
      </c>
      <c r="BA53" s="63">
        <f t="shared" si="3"/>
        <v>49</v>
      </c>
    </row>
    <row r="54" spans="2:53" s="1" customFormat="1" ht="12.75">
      <c r="B54" s="15" t="s">
        <v>23</v>
      </c>
      <c r="C54" s="179">
        <f>-D22</f>
        <v>0</v>
      </c>
      <c r="D54" s="19"/>
      <c r="E54" s="19"/>
      <c r="F54" s="19"/>
      <c r="G54" s="19"/>
      <c r="H54" s="19"/>
      <c r="I54" s="19"/>
      <c r="J54" s="19"/>
      <c r="K54" s="19"/>
      <c r="L54" s="19"/>
      <c r="M54" s="19"/>
      <c r="N54" s="19"/>
      <c r="O54" s="19"/>
      <c r="P54" s="179"/>
      <c r="Q54" s="179"/>
      <c r="R54" s="179"/>
      <c r="S54" s="179"/>
      <c r="T54" s="179"/>
      <c r="U54" s="19"/>
      <c r="V54" s="19"/>
      <c r="W54" s="19"/>
      <c r="X54" s="19"/>
      <c r="Y54" s="19"/>
      <c r="Z54" s="19"/>
      <c r="AA54" s="19"/>
      <c r="AB54" s="180"/>
      <c r="AC54" s="19"/>
      <c r="AD54" s="19"/>
      <c r="AE54" s="19"/>
      <c r="AF54" s="19"/>
      <c r="AG54" s="19"/>
      <c r="AH54" s="19"/>
      <c r="AI54" s="19"/>
      <c r="AJ54" s="19"/>
      <c r="AK54" s="19"/>
      <c r="AL54" s="19"/>
      <c r="AM54" s="19"/>
      <c r="AN54" s="19"/>
      <c r="AO54" s="19"/>
      <c r="AP54" s="19"/>
      <c r="AQ54" s="19"/>
      <c r="AR54" s="19"/>
      <c r="AS54" s="19"/>
      <c r="AT54" s="19"/>
      <c r="AU54" s="19"/>
      <c r="AV54" s="19"/>
      <c r="AW54" s="19"/>
      <c r="AX54" s="19"/>
      <c r="AY54" s="19"/>
      <c r="AZ54" s="19"/>
      <c r="BA54" s="19"/>
    </row>
    <row r="55" spans="2:53" s="1" customFormat="1" ht="12.75">
      <c r="B55" s="4" t="s">
        <v>0</v>
      </c>
      <c r="C55" s="181">
        <f>D22*D35</f>
        <v>0</v>
      </c>
      <c r="D55" s="19"/>
      <c r="E55" s="19"/>
      <c r="F55" s="19"/>
      <c r="G55" s="19"/>
      <c r="H55" s="19"/>
      <c r="I55" s="19"/>
      <c r="J55" s="19"/>
      <c r="K55" s="19"/>
      <c r="L55" s="19"/>
      <c r="M55" s="19"/>
      <c r="N55" s="19"/>
      <c r="O55" s="19"/>
      <c r="P55" s="179"/>
      <c r="Q55" s="179"/>
      <c r="R55" s="179"/>
      <c r="S55" s="179"/>
      <c r="T55" s="179"/>
      <c r="U55" s="19"/>
      <c r="V55" s="19"/>
      <c r="W55" s="19"/>
      <c r="X55" s="19"/>
      <c r="Y55" s="19"/>
      <c r="Z55" s="19"/>
      <c r="AA55" s="19"/>
      <c r="AB55" s="180"/>
      <c r="AC55" s="19"/>
      <c r="AD55" s="19"/>
      <c r="AE55" s="19"/>
      <c r="AF55" s="19"/>
      <c r="AG55" s="19"/>
      <c r="AH55" s="19"/>
      <c r="AI55" s="19"/>
      <c r="AJ55" s="19"/>
      <c r="AK55" s="19"/>
      <c r="AL55" s="19"/>
      <c r="AM55" s="19"/>
      <c r="AN55" s="19"/>
      <c r="AO55" s="19"/>
      <c r="AP55" s="19"/>
      <c r="AQ55" s="19"/>
      <c r="AR55" s="19"/>
      <c r="AS55" s="19"/>
      <c r="AT55" s="19"/>
      <c r="AU55" s="19"/>
      <c r="AV55" s="19"/>
      <c r="AW55" s="19"/>
      <c r="AX55" s="19"/>
      <c r="AY55" s="19"/>
      <c r="AZ55" s="19"/>
      <c r="BA55" s="19"/>
    </row>
    <row r="56" spans="2:57" s="1" customFormat="1" ht="12.75">
      <c r="B56" s="65" t="s">
        <v>1</v>
      </c>
      <c r="C56" s="179">
        <f>SUM(C54:C55)</f>
        <v>0</v>
      </c>
      <c r="D56" s="19"/>
      <c r="E56" s="19"/>
      <c r="F56" s="19"/>
      <c r="G56" s="19"/>
      <c r="H56" s="19"/>
      <c r="I56" s="19"/>
      <c r="J56" s="19"/>
      <c r="K56" s="19"/>
      <c r="L56" s="19"/>
      <c r="M56" s="19"/>
      <c r="N56" s="19"/>
      <c r="O56" s="19"/>
      <c r="P56" s="179"/>
      <c r="Q56" s="179"/>
      <c r="R56" s="179"/>
      <c r="S56" s="179"/>
      <c r="T56" s="179"/>
      <c r="U56" s="19"/>
      <c r="V56" s="19"/>
      <c r="W56" s="19"/>
      <c r="X56" s="19"/>
      <c r="Y56" s="19"/>
      <c r="Z56" s="19"/>
      <c r="AA56" s="19"/>
      <c r="AB56" s="180"/>
      <c r="AC56" s="19"/>
      <c r="AD56" s="19"/>
      <c r="AE56" s="19"/>
      <c r="AF56" s="19"/>
      <c r="AG56" s="19"/>
      <c r="AH56" s="19"/>
      <c r="AI56" s="19"/>
      <c r="AJ56" s="19"/>
      <c r="AK56" s="19"/>
      <c r="AL56" s="19"/>
      <c r="AM56" s="19"/>
      <c r="AN56" s="19"/>
      <c r="AO56" s="19"/>
      <c r="AP56" s="19"/>
      <c r="AQ56" s="19"/>
      <c r="AR56" s="19"/>
      <c r="AS56" s="19"/>
      <c r="AT56" s="19"/>
      <c r="AU56" s="19"/>
      <c r="AV56" s="19"/>
      <c r="AW56" s="19"/>
      <c r="AX56" s="19"/>
      <c r="AY56" s="19"/>
      <c r="AZ56" s="19"/>
      <c r="BA56" s="19"/>
      <c r="BC56" s="83"/>
      <c r="BE56" s="124"/>
    </row>
    <row r="57" spans="2:57" s="1" customFormat="1" ht="12.75">
      <c r="B57" s="15" t="s">
        <v>9</v>
      </c>
      <c r="C57" s="179"/>
      <c r="D57" s="182">
        <f>$D$31*$D$34/100</f>
        <v>0</v>
      </c>
      <c r="E57" s="182">
        <f aca="true" t="shared" si="4" ref="E57:AJ57">$D$31*$D$34/100*(1+E48)^D49</f>
        <v>0</v>
      </c>
      <c r="F57" s="182">
        <f t="shared" si="4"/>
        <v>0</v>
      </c>
      <c r="G57" s="182">
        <f t="shared" si="4"/>
        <v>0</v>
      </c>
      <c r="H57" s="182">
        <f t="shared" si="4"/>
        <v>0</v>
      </c>
      <c r="I57" s="182">
        <f t="shared" si="4"/>
        <v>0</v>
      </c>
      <c r="J57" s="182">
        <f t="shared" si="4"/>
        <v>0</v>
      </c>
      <c r="K57" s="182">
        <f t="shared" si="4"/>
        <v>0</v>
      </c>
      <c r="L57" s="182">
        <f t="shared" si="4"/>
        <v>0</v>
      </c>
      <c r="M57" s="182">
        <f t="shared" si="4"/>
        <v>0</v>
      </c>
      <c r="N57" s="182">
        <f t="shared" si="4"/>
        <v>0</v>
      </c>
      <c r="O57" s="182">
        <f t="shared" si="4"/>
        <v>0</v>
      </c>
      <c r="P57" s="182">
        <f t="shared" si="4"/>
        <v>0</v>
      </c>
      <c r="Q57" s="182">
        <f t="shared" si="4"/>
        <v>0</v>
      </c>
      <c r="R57" s="182">
        <f t="shared" si="4"/>
        <v>0</v>
      </c>
      <c r="S57" s="182">
        <f t="shared" si="4"/>
        <v>0</v>
      </c>
      <c r="T57" s="182">
        <f t="shared" si="4"/>
        <v>0</v>
      </c>
      <c r="U57" s="182">
        <f t="shared" si="4"/>
        <v>0</v>
      </c>
      <c r="V57" s="182">
        <f t="shared" si="4"/>
        <v>0</v>
      </c>
      <c r="W57" s="182">
        <f t="shared" si="4"/>
        <v>0</v>
      </c>
      <c r="X57" s="182">
        <f t="shared" si="4"/>
        <v>0</v>
      </c>
      <c r="Y57" s="182">
        <f t="shared" si="4"/>
        <v>0</v>
      </c>
      <c r="Z57" s="182">
        <f t="shared" si="4"/>
        <v>0</v>
      </c>
      <c r="AA57" s="182">
        <f t="shared" si="4"/>
        <v>0</v>
      </c>
      <c r="AB57" s="183">
        <f t="shared" si="4"/>
        <v>0</v>
      </c>
      <c r="AC57" s="182">
        <f t="shared" si="4"/>
        <v>0</v>
      </c>
      <c r="AD57" s="182">
        <f t="shared" si="4"/>
        <v>0</v>
      </c>
      <c r="AE57" s="182">
        <f t="shared" si="4"/>
        <v>0</v>
      </c>
      <c r="AF57" s="182">
        <f t="shared" si="4"/>
        <v>0</v>
      </c>
      <c r="AG57" s="182">
        <f t="shared" si="4"/>
        <v>0</v>
      </c>
      <c r="AH57" s="182">
        <f t="shared" si="4"/>
        <v>0</v>
      </c>
      <c r="AI57" s="182">
        <f t="shared" si="4"/>
        <v>0</v>
      </c>
      <c r="AJ57" s="182">
        <f t="shared" si="4"/>
        <v>0</v>
      </c>
      <c r="AK57" s="182">
        <f aca="true" t="shared" si="5" ref="AK57:BA57">$D$31*$D$34/100*(1+AK48)^AJ49</f>
        <v>0</v>
      </c>
      <c r="AL57" s="182">
        <f t="shared" si="5"/>
        <v>0</v>
      </c>
      <c r="AM57" s="182">
        <f t="shared" si="5"/>
        <v>0</v>
      </c>
      <c r="AN57" s="182">
        <f t="shared" si="5"/>
        <v>0</v>
      </c>
      <c r="AO57" s="182">
        <f t="shared" si="5"/>
        <v>0</v>
      </c>
      <c r="AP57" s="182">
        <f t="shared" si="5"/>
        <v>0</v>
      </c>
      <c r="AQ57" s="182">
        <f t="shared" si="5"/>
        <v>0</v>
      </c>
      <c r="AR57" s="182">
        <f t="shared" si="5"/>
        <v>0</v>
      </c>
      <c r="AS57" s="182">
        <f t="shared" si="5"/>
        <v>0</v>
      </c>
      <c r="AT57" s="182">
        <f t="shared" si="5"/>
        <v>0</v>
      </c>
      <c r="AU57" s="182">
        <f t="shared" si="5"/>
        <v>0</v>
      </c>
      <c r="AV57" s="182">
        <f t="shared" si="5"/>
        <v>0</v>
      </c>
      <c r="AW57" s="182">
        <f t="shared" si="5"/>
        <v>0</v>
      </c>
      <c r="AX57" s="182">
        <f t="shared" si="5"/>
        <v>0</v>
      </c>
      <c r="AY57" s="182">
        <f t="shared" si="5"/>
        <v>0</v>
      </c>
      <c r="AZ57" s="182">
        <f t="shared" si="5"/>
        <v>0</v>
      </c>
      <c r="BA57" s="182">
        <f t="shared" si="5"/>
        <v>0</v>
      </c>
      <c r="BC57" s="83"/>
      <c r="BE57" s="120"/>
    </row>
    <row r="58" spans="2:57" s="1" customFormat="1" ht="12.75">
      <c r="B58" s="65" t="s">
        <v>85</v>
      </c>
      <c r="C58" s="179"/>
      <c r="D58" s="179">
        <f>-$I$21</f>
        <v>0</v>
      </c>
      <c r="E58" s="179">
        <f>+D58*(1+E48)</f>
        <v>0</v>
      </c>
      <c r="F58" s="179">
        <f>+E58*(1+F48)</f>
        <v>0</v>
      </c>
      <c r="G58" s="179">
        <f aca="true" t="shared" si="6" ref="G58:AA58">+F58*(1+G48)</f>
        <v>0</v>
      </c>
      <c r="H58" s="179">
        <f t="shared" si="6"/>
        <v>0</v>
      </c>
      <c r="I58" s="179">
        <f t="shared" si="6"/>
        <v>0</v>
      </c>
      <c r="J58" s="179">
        <f t="shared" si="6"/>
        <v>0</v>
      </c>
      <c r="K58" s="179">
        <f t="shared" si="6"/>
        <v>0</v>
      </c>
      <c r="L58" s="179">
        <f t="shared" si="6"/>
        <v>0</v>
      </c>
      <c r="M58" s="179">
        <f t="shared" si="6"/>
        <v>0</v>
      </c>
      <c r="N58" s="179">
        <f t="shared" si="6"/>
        <v>0</v>
      </c>
      <c r="O58" s="179">
        <f t="shared" si="6"/>
        <v>0</v>
      </c>
      <c r="P58" s="179">
        <f t="shared" si="6"/>
        <v>0</v>
      </c>
      <c r="Q58" s="179">
        <f t="shared" si="6"/>
        <v>0</v>
      </c>
      <c r="R58" s="179">
        <f t="shared" si="6"/>
        <v>0</v>
      </c>
      <c r="S58" s="179">
        <f t="shared" si="6"/>
        <v>0</v>
      </c>
      <c r="T58" s="179">
        <f t="shared" si="6"/>
        <v>0</v>
      </c>
      <c r="U58" s="179">
        <f t="shared" si="6"/>
        <v>0</v>
      </c>
      <c r="V58" s="179">
        <f t="shared" si="6"/>
        <v>0</v>
      </c>
      <c r="W58" s="179">
        <f t="shared" si="6"/>
        <v>0</v>
      </c>
      <c r="X58" s="179">
        <f t="shared" si="6"/>
        <v>0</v>
      </c>
      <c r="Y58" s="179">
        <f t="shared" si="6"/>
        <v>0</v>
      </c>
      <c r="Z58" s="179">
        <f t="shared" si="6"/>
        <v>0</v>
      </c>
      <c r="AA58" s="179">
        <f t="shared" si="6"/>
        <v>0</v>
      </c>
      <c r="AB58" s="183">
        <f>+AA58*(1+AB48)</f>
        <v>0</v>
      </c>
      <c r="AC58" s="179">
        <f>+AB58*(1+AC48)</f>
        <v>0</v>
      </c>
      <c r="AD58" s="179">
        <f aca="true" t="shared" si="7" ref="AD58:BA58">+AC58*(1+AD48)</f>
        <v>0</v>
      </c>
      <c r="AE58" s="179">
        <f t="shared" si="7"/>
        <v>0</v>
      </c>
      <c r="AF58" s="179">
        <f t="shared" si="7"/>
        <v>0</v>
      </c>
      <c r="AG58" s="179">
        <f t="shared" si="7"/>
        <v>0</v>
      </c>
      <c r="AH58" s="179">
        <f t="shared" si="7"/>
        <v>0</v>
      </c>
      <c r="AI58" s="179">
        <f t="shared" si="7"/>
        <v>0</v>
      </c>
      <c r="AJ58" s="179">
        <f t="shared" si="7"/>
        <v>0</v>
      </c>
      <c r="AK58" s="179">
        <f t="shared" si="7"/>
        <v>0</v>
      </c>
      <c r="AL58" s="179">
        <f t="shared" si="7"/>
        <v>0</v>
      </c>
      <c r="AM58" s="179">
        <f t="shared" si="7"/>
        <v>0</v>
      </c>
      <c r="AN58" s="179">
        <f t="shared" si="7"/>
        <v>0</v>
      </c>
      <c r="AO58" s="179">
        <f t="shared" si="7"/>
        <v>0</v>
      </c>
      <c r="AP58" s="179">
        <f t="shared" si="7"/>
        <v>0</v>
      </c>
      <c r="AQ58" s="179">
        <f t="shared" si="7"/>
        <v>0</v>
      </c>
      <c r="AR58" s="179">
        <f t="shared" si="7"/>
        <v>0</v>
      </c>
      <c r="AS58" s="179">
        <f t="shared" si="7"/>
        <v>0</v>
      </c>
      <c r="AT58" s="179">
        <f t="shared" si="7"/>
        <v>0</v>
      </c>
      <c r="AU58" s="179">
        <f t="shared" si="7"/>
        <v>0</v>
      </c>
      <c r="AV58" s="179">
        <f t="shared" si="7"/>
        <v>0</v>
      </c>
      <c r="AW58" s="179">
        <f t="shared" si="7"/>
        <v>0</v>
      </c>
      <c r="AX58" s="179">
        <f t="shared" si="7"/>
        <v>0</v>
      </c>
      <c r="AY58" s="179">
        <f t="shared" si="7"/>
        <v>0</v>
      </c>
      <c r="AZ58" s="179">
        <f t="shared" si="7"/>
        <v>0</v>
      </c>
      <c r="BA58" s="179">
        <f t="shared" si="7"/>
        <v>0</v>
      </c>
      <c r="BC58" s="83"/>
      <c r="BE58" s="120"/>
    </row>
    <row r="59" spans="2:58" s="1" customFormat="1" ht="12.75">
      <c r="B59" s="65" t="s">
        <v>93</v>
      </c>
      <c r="C59" s="179"/>
      <c r="D59" s="179">
        <v>0</v>
      </c>
      <c r="E59" s="179">
        <v>0</v>
      </c>
      <c r="F59" s="179">
        <v>0</v>
      </c>
      <c r="G59" s="179">
        <v>0</v>
      </c>
      <c r="H59" s="179">
        <v>0</v>
      </c>
      <c r="I59" s="179">
        <v>0</v>
      </c>
      <c r="J59" s="179">
        <v>0</v>
      </c>
      <c r="K59" s="179">
        <v>0</v>
      </c>
      <c r="L59" s="179">
        <v>0</v>
      </c>
      <c r="M59" s="179">
        <v>0</v>
      </c>
      <c r="N59" s="179">
        <v>0</v>
      </c>
      <c r="O59" s="179">
        <v>0</v>
      </c>
      <c r="P59" s="179">
        <v>0</v>
      </c>
      <c r="Q59" s="179">
        <v>0</v>
      </c>
      <c r="R59" s="179">
        <v>0</v>
      </c>
      <c r="S59" s="179">
        <v>0</v>
      </c>
      <c r="T59" s="179">
        <v>0</v>
      </c>
      <c r="U59" s="179">
        <v>0</v>
      </c>
      <c r="V59" s="179">
        <v>0</v>
      </c>
      <c r="W59" s="179">
        <v>0</v>
      </c>
      <c r="X59" s="179">
        <v>0</v>
      </c>
      <c r="Y59" s="179">
        <v>0</v>
      </c>
      <c r="Z59" s="179">
        <v>0</v>
      </c>
      <c r="AA59" s="179">
        <v>0</v>
      </c>
      <c r="AB59" s="183">
        <v>0</v>
      </c>
      <c r="AC59" s="179">
        <v>0</v>
      </c>
      <c r="AD59" s="179">
        <v>0</v>
      </c>
      <c r="AE59" s="179">
        <v>0</v>
      </c>
      <c r="AF59" s="179">
        <v>0</v>
      </c>
      <c r="AG59" s="179">
        <v>0</v>
      </c>
      <c r="AH59" s="179">
        <v>0</v>
      </c>
      <c r="AI59" s="179">
        <v>0</v>
      </c>
      <c r="AJ59" s="179">
        <v>0</v>
      </c>
      <c r="AK59" s="179">
        <v>0</v>
      </c>
      <c r="AL59" s="179">
        <v>0</v>
      </c>
      <c r="AM59" s="179">
        <v>0</v>
      </c>
      <c r="AN59" s="179">
        <v>0</v>
      </c>
      <c r="AO59" s="179">
        <v>0</v>
      </c>
      <c r="AP59" s="179">
        <v>0</v>
      </c>
      <c r="AQ59" s="179">
        <v>0</v>
      </c>
      <c r="AR59" s="179">
        <v>0</v>
      </c>
      <c r="AS59" s="179">
        <v>0</v>
      </c>
      <c r="AT59" s="179">
        <v>0</v>
      </c>
      <c r="AU59" s="179">
        <v>0</v>
      </c>
      <c r="AV59" s="179">
        <v>0</v>
      </c>
      <c r="AW59" s="179">
        <v>0</v>
      </c>
      <c r="AX59" s="179">
        <v>0</v>
      </c>
      <c r="AY59" s="179">
        <v>0</v>
      </c>
      <c r="AZ59" s="179">
        <v>0</v>
      </c>
      <c r="BA59" s="179">
        <v>0</v>
      </c>
      <c r="BB59" s="21"/>
      <c r="BC59" s="136"/>
      <c r="BD59" s="136"/>
      <c r="BE59" s="137"/>
      <c r="BF59" s="21"/>
    </row>
    <row r="60" spans="2:58" s="1" customFormat="1" ht="12.75">
      <c r="B60" s="65" t="s">
        <v>96</v>
      </c>
      <c r="C60" s="179"/>
      <c r="D60" s="179">
        <f>-I17</f>
        <v>0</v>
      </c>
      <c r="E60" s="179">
        <f>+D60*(1+D48)</f>
        <v>0</v>
      </c>
      <c r="F60" s="179">
        <f>+E60*(1+E48)</f>
        <v>0</v>
      </c>
      <c r="G60" s="179">
        <f aca="true" t="shared" si="8" ref="G60:BA60">+F60*(1+F48)</f>
        <v>0</v>
      </c>
      <c r="H60" s="179">
        <f t="shared" si="8"/>
        <v>0</v>
      </c>
      <c r="I60" s="179">
        <f t="shared" si="8"/>
        <v>0</v>
      </c>
      <c r="J60" s="179">
        <f t="shared" si="8"/>
        <v>0</v>
      </c>
      <c r="K60" s="179">
        <f t="shared" si="8"/>
        <v>0</v>
      </c>
      <c r="L60" s="179">
        <f t="shared" si="8"/>
        <v>0</v>
      </c>
      <c r="M60" s="179">
        <f t="shared" si="8"/>
        <v>0</v>
      </c>
      <c r="N60" s="179">
        <f t="shared" si="8"/>
        <v>0</v>
      </c>
      <c r="O60" s="179">
        <f t="shared" si="8"/>
        <v>0</v>
      </c>
      <c r="P60" s="179">
        <f t="shared" si="8"/>
        <v>0</v>
      </c>
      <c r="Q60" s="179">
        <f t="shared" si="8"/>
        <v>0</v>
      </c>
      <c r="R60" s="179">
        <f t="shared" si="8"/>
        <v>0</v>
      </c>
      <c r="S60" s="179">
        <f t="shared" si="8"/>
        <v>0</v>
      </c>
      <c r="T60" s="179">
        <f t="shared" si="8"/>
        <v>0</v>
      </c>
      <c r="U60" s="179">
        <f t="shared" si="8"/>
        <v>0</v>
      </c>
      <c r="V60" s="179">
        <f t="shared" si="8"/>
        <v>0</v>
      </c>
      <c r="W60" s="179">
        <f t="shared" si="8"/>
        <v>0</v>
      </c>
      <c r="X60" s="179">
        <f t="shared" si="8"/>
        <v>0</v>
      </c>
      <c r="Y60" s="179">
        <f t="shared" si="8"/>
        <v>0</v>
      </c>
      <c r="Z60" s="179">
        <f t="shared" si="8"/>
        <v>0</v>
      </c>
      <c r="AA60" s="179">
        <f t="shared" si="8"/>
        <v>0</v>
      </c>
      <c r="AB60" s="183">
        <f t="shared" si="8"/>
        <v>0</v>
      </c>
      <c r="AC60" s="179">
        <f t="shared" si="8"/>
        <v>0</v>
      </c>
      <c r="AD60" s="179">
        <f t="shared" si="8"/>
        <v>0</v>
      </c>
      <c r="AE60" s="179">
        <f t="shared" si="8"/>
        <v>0</v>
      </c>
      <c r="AF60" s="179">
        <f t="shared" si="8"/>
        <v>0</v>
      </c>
      <c r="AG60" s="179">
        <f t="shared" si="8"/>
        <v>0</v>
      </c>
      <c r="AH60" s="179">
        <f t="shared" si="8"/>
        <v>0</v>
      </c>
      <c r="AI60" s="179">
        <f t="shared" si="8"/>
        <v>0</v>
      </c>
      <c r="AJ60" s="179">
        <f t="shared" si="8"/>
        <v>0</v>
      </c>
      <c r="AK60" s="179">
        <f t="shared" si="8"/>
        <v>0</v>
      </c>
      <c r="AL60" s="179">
        <f t="shared" si="8"/>
        <v>0</v>
      </c>
      <c r="AM60" s="179">
        <f t="shared" si="8"/>
        <v>0</v>
      </c>
      <c r="AN60" s="179">
        <f t="shared" si="8"/>
        <v>0</v>
      </c>
      <c r="AO60" s="179">
        <f t="shared" si="8"/>
        <v>0</v>
      </c>
      <c r="AP60" s="179">
        <f t="shared" si="8"/>
        <v>0</v>
      </c>
      <c r="AQ60" s="179">
        <f t="shared" si="8"/>
        <v>0</v>
      </c>
      <c r="AR60" s="179">
        <f t="shared" si="8"/>
        <v>0</v>
      </c>
      <c r="AS60" s="179">
        <f t="shared" si="8"/>
        <v>0</v>
      </c>
      <c r="AT60" s="179">
        <f t="shared" si="8"/>
        <v>0</v>
      </c>
      <c r="AU60" s="179">
        <f t="shared" si="8"/>
        <v>0</v>
      </c>
      <c r="AV60" s="179">
        <f t="shared" si="8"/>
        <v>0</v>
      </c>
      <c r="AW60" s="179">
        <f t="shared" si="8"/>
        <v>0</v>
      </c>
      <c r="AX60" s="179">
        <f t="shared" si="8"/>
        <v>0</v>
      </c>
      <c r="AY60" s="179">
        <f t="shared" si="8"/>
        <v>0</v>
      </c>
      <c r="AZ60" s="179">
        <f t="shared" si="8"/>
        <v>0</v>
      </c>
      <c r="BA60" s="179">
        <f t="shared" si="8"/>
        <v>0</v>
      </c>
      <c r="BB60" s="21"/>
      <c r="BC60" s="136"/>
      <c r="BD60" s="136"/>
      <c r="BE60" s="137"/>
      <c r="BF60" s="21"/>
    </row>
    <row r="61" spans="2:57" s="6" customFormat="1" ht="12.75">
      <c r="B61" s="6" t="s">
        <v>41</v>
      </c>
      <c r="C61" s="184"/>
      <c r="D61" s="184">
        <f>-($D$14+$D$15+$D$16+$D$17)/$D$38</f>
        <v>0</v>
      </c>
      <c r="E61" s="184">
        <f aca="true" t="shared" si="9" ref="E61:AB61">-($D$14+$D$15+$D$16+$D$17)/$D$38</f>
        <v>0</v>
      </c>
      <c r="F61" s="184">
        <f t="shared" si="9"/>
        <v>0</v>
      </c>
      <c r="G61" s="184">
        <f t="shared" si="9"/>
        <v>0</v>
      </c>
      <c r="H61" s="184">
        <f t="shared" si="9"/>
        <v>0</v>
      </c>
      <c r="I61" s="184">
        <f t="shared" si="9"/>
        <v>0</v>
      </c>
      <c r="J61" s="184">
        <f t="shared" si="9"/>
        <v>0</v>
      </c>
      <c r="K61" s="184">
        <f t="shared" si="9"/>
        <v>0</v>
      </c>
      <c r="L61" s="184">
        <f t="shared" si="9"/>
        <v>0</v>
      </c>
      <c r="M61" s="184">
        <f t="shared" si="9"/>
        <v>0</v>
      </c>
      <c r="N61" s="184">
        <f t="shared" si="9"/>
        <v>0</v>
      </c>
      <c r="O61" s="184">
        <f t="shared" si="9"/>
        <v>0</v>
      </c>
      <c r="P61" s="184">
        <f t="shared" si="9"/>
        <v>0</v>
      </c>
      <c r="Q61" s="184">
        <f t="shared" si="9"/>
        <v>0</v>
      </c>
      <c r="R61" s="184">
        <f t="shared" si="9"/>
        <v>0</v>
      </c>
      <c r="S61" s="184">
        <f t="shared" si="9"/>
        <v>0</v>
      </c>
      <c r="T61" s="184">
        <f t="shared" si="9"/>
        <v>0</v>
      </c>
      <c r="U61" s="184">
        <f t="shared" si="9"/>
        <v>0</v>
      </c>
      <c r="V61" s="184">
        <f t="shared" si="9"/>
        <v>0</v>
      </c>
      <c r="W61" s="184">
        <f t="shared" si="9"/>
        <v>0</v>
      </c>
      <c r="X61" s="184">
        <f t="shared" si="9"/>
        <v>0</v>
      </c>
      <c r="Y61" s="184">
        <f t="shared" si="9"/>
        <v>0</v>
      </c>
      <c r="Z61" s="184">
        <f t="shared" si="9"/>
        <v>0</v>
      </c>
      <c r="AA61" s="184">
        <f t="shared" si="9"/>
        <v>0</v>
      </c>
      <c r="AB61" s="183">
        <f t="shared" si="9"/>
        <v>0</v>
      </c>
      <c r="AC61" s="184">
        <f>-($E$14+$E$15+$E$16+$E$17)/$D$38</f>
        <v>0</v>
      </c>
      <c r="AD61" s="184">
        <f aca="true" t="shared" si="10" ref="AD61:BA61">-($E$14+$E$15+$E$16+$E$17)/$D$38</f>
        <v>0</v>
      </c>
      <c r="AE61" s="184">
        <f t="shared" si="10"/>
        <v>0</v>
      </c>
      <c r="AF61" s="184">
        <f t="shared" si="10"/>
        <v>0</v>
      </c>
      <c r="AG61" s="184">
        <f t="shared" si="10"/>
        <v>0</v>
      </c>
      <c r="AH61" s="184">
        <f t="shared" si="10"/>
        <v>0</v>
      </c>
      <c r="AI61" s="184">
        <f t="shared" si="10"/>
        <v>0</v>
      </c>
      <c r="AJ61" s="184">
        <f t="shared" si="10"/>
        <v>0</v>
      </c>
      <c r="AK61" s="184">
        <f t="shared" si="10"/>
        <v>0</v>
      </c>
      <c r="AL61" s="184">
        <f t="shared" si="10"/>
        <v>0</v>
      </c>
      <c r="AM61" s="184">
        <f t="shared" si="10"/>
        <v>0</v>
      </c>
      <c r="AN61" s="184">
        <f t="shared" si="10"/>
        <v>0</v>
      </c>
      <c r="AO61" s="184">
        <f t="shared" si="10"/>
        <v>0</v>
      </c>
      <c r="AP61" s="184">
        <f t="shared" si="10"/>
        <v>0</v>
      </c>
      <c r="AQ61" s="184">
        <f t="shared" si="10"/>
        <v>0</v>
      </c>
      <c r="AR61" s="184">
        <f t="shared" si="10"/>
        <v>0</v>
      </c>
      <c r="AS61" s="184">
        <f t="shared" si="10"/>
        <v>0</v>
      </c>
      <c r="AT61" s="184">
        <f t="shared" si="10"/>
        <v>0</v>
      </c>
      <c r="AU61" s="184">
        <f t="shared" si="10"/>
        <v>0</v>
      </c>
      <c r="AV61" s="184">
        <f t="shared" si="10"/>
        <v>0</v>
      </c>
      <c r="AW61" s="184">
        <f t="shared" si="10"/>
        <v>0</v>
      </c>
      <c r="AX61" s="184">
        <f t="shared" si="10"/>
        <v>0</v>
      </c>
      <c r="AY61" s="184">
        <f t="shared" si="10"/>
        <v>0</v>
      </c>
      <c r="AZ61" s="184">
        <f t="shared" si="10"/>
        <v>0</v>
      </c>
      <c r="BA61" s="184">
        <f t="shared" si="10"/>
        <v>0</v>
      </c>
      <c r="BC61" s="83"/>
      <c r="BE61" s="120"/>
    </row>
    <row r="62" spans="2:57" s="6" customFormat="1" ht="12.75">
      <c r="B62" s="6" t="s">
        <v>42</v>
      </c>
      <c r="C62" s="184"/>
      <c r="D62" s="184">
        <f>-($D$12+$D$13+$D$20+$D$21)/$D$39</f>
        <v>0</v>
      </c>
      <c r="E62" s="184">
        <f aca="true" t="shared" si="11" ref="E62:BA62">-($D$12+$D$13+$D$20+$D$21)/$D$39</f>
        <v>0</v>
      </c>
      <c r="F62" s="184">
        <f t="shared" si="11"/>
        <v>0</v>
      </c>
      <c r="G62" s="184">
        <f t="shared" si="11"/>
        <v>0</v>
      </c>
      <c r="H62" s="184">
        <f t="shared" si="11"/>
        <v>0</v>
      </c>
      <c r="I62" s="184">
        <f t="shared" si="11"/>
        <v>0</v>
      </c>
      <c r="J62" s="184">
        <f t="shared" si="11"/>
        <v>0</v>
      </c>
      <c r="K62" s="184">
        <f t="shared" si="11"/>
        <v>0</v>
      </c>
      <c r="L62" s="184">
        <f t="shared" si="11"/>
        <v>0</v>
      </c>
      <c r="M62" s="184">
        <f t="shared" si="11"/>
        <v>0</v>
      </c>
      <c r="N62" s="184">
        <f t="shared" si="11"/>
        <v>0</v>
      </c>
      <c r="O62" s="184">
        <f t="shared" si="11"/>
        <v>0</v>
      </c>
      <c r="P62" s="184">
        <f t="shared" si="11"/>
        <v>0</v>
      </c>
      <c r="Q62" s="184">
        <f t="shared" si="11"/>
        <v>0</v>
      </c>
      <c r="R62" s="184">
        <f t="shared" si="11"/>
        <v>0</v>
      </c>
      <c r="S62" s="184">
        <f t="shared" si="11"/>
        <v>0</v>
      </c>
      <c r="T62" s="184">
        <f t="shared" si="11"/>
        <v>0</v>
      </c>
      <c r="U62" s="184">
        <f t="shared" si="11"/>
        <v>0</v>
      </c>
      <c r="V62" s="184">
        <f t="shared" si="11"/>
        <v>0</v>
      </c>
      <c r="W62" s="184">
        <f t="shared" si="11"/>
        <v>0</v>
      </c>
      <c r="X62" s="184">
        <f t="shared" si="11"/>
        <v>0</v>
      </c>
      <c r="Y62" s="184">
        <f t="shared" si="11"/>
        <v>0</v>
      </c>
      <c r="Z62" s="184">
        <f t="shared" si="11"/>
        <v>0</v>
      </c>
      <c r="AA62" s="184">
        <f t="shared" si="11"/>
        <v>0</v>
      </c>
      <c r="AB62" s="185">
        <f t="shared" si="11"/>
        <v>0</v>
      </c>
      <c r="AC62" s="184">
        <f t="shared" si="11"/>
        <v>0</v>
      </c>
      <c r="AD62" s="184">
        <f t="shared" si="11"/>
        <v>0</v>
      </c>
      <c r="AE62" s="184">
        <f t="shared" si="11"/>
        <v>0</v>
      </c>
      <c r="AF62" s="184">
        <f t="shared" si="11"/>
        <v>0</v>
      </c>
      <c r="AG62" s="184">
        <f t="shared" si="11"/>
        <v>0</v>
      </c>
      <c r="AH62" s="184">
        <f t="shared" si="11"/>
        <v>0</v>
      </c>
      <c r="AI62" s="184">
        <f t="shared" si="11"/>
        <v>0</v>
      </c>
      <c r="AJ62" s="184">
        <f t="shared" si="11"/>
        <v>0</v>
      </c>
      <c r="AK62" s="184">
        <f t="shared" si="11"/>
        <v>0</v>
      </c>
      <c r="AL62" s="184">
        <f t="shared" si="11"/>
        <v>0</v>
      </c>
      <c r="AM62" s="184">
        <f t="shared" si="11"/>
        <v>0</v>
      </c>
      <c r="AN62" s="184">
        <f t="shared" si="11"/>
        <v>0</v>
      </c>
      <c r="AO62" s="184">
        <f t="shared" si="11"/>
        <v>0</v>
      </c>
      <c r="AP62" s="184">
        <f t="shared" si="11"/>
        <v>0</v>
      </c>
      <c r="AQ62" s="184">
        <f t="shared" si="11"/>
        <v>0</v>
      </c>
      <c r="AR62" s="184">
        <f t="shared" si="11"/>
        <v>0</v>
      </c>
      <c r="AS62" s="184">
        <f t="shared" si="11"/>
        <v>0</v>
      </c>
      <c r="AT62" s="184">
        <f t="shared" si="11"/>
        <v>0</v>
      </c>
      <c r="AU62" s="184">
        <f t="shared" si="11"/>
        <v>0</v>
      </c>
      <c r="AV62" s="184">
        <f t="shared" si="11"/>
        <v>0</v>
      </c>
      <c r="AW62" s="184">
        <f t="shared" si="11"/>
        <v>0</v>
      </c>
      <c r="AX62" s="184">
        <f t="shared" si="11"/>
        <v>0</v>
      </c>
      <c r="AY62" s="184">
        <f t="shared" si="11"/>
        <v>0</v>
      </c>
      <c r="AZ62" s="184">
        <f t="shared" si="11"/>
        <v>0</v>
      </c>
      <c r="BA62" s="184">
        <f t="shared" si="11"/>
        <v>0</v>
      </c>
      <c r="BC62" s="83"/>
      <c r="BE62" s="120"/>
    </row>
    <row r="63" spans="2:53" s="6" customFormat="1" ht="12.75">
      <c r="B63" s="6" t="str">
        <f>"- Zinsaufwand"</f>
        <v>- Zinsaufwand</v>
      </c>
      <c r="C63" s="184"/>
      <c r="D63" s="184">
        <f>-C71*$C$87</f>
        <v>0</v>
      </c>
      <c r="E63" s="184">
        <f>+D50*$C$87</f>
        <v>0</v>
      </c>
      <c r="F63" s="184">
        <f>+E50*$C$87</f>
        <v>0</v>
      </c>
      <c r="G63" s="184">
        <f aca="true" t="shared" si="12" ref="G63:BA63">+F50*$C$87</f>
        <v>0</v>
      </c>
      <c r="H63" s="184">
        <f t="shared" si="12"/>
        <v>0</v>
      </c>
      <c r="I63" s="184">
        <f t="shared" si="12"/>
        <v>0</v>
      </c>
      <c r="J63" s="184">
        <f t="shared" si="12"/>
        <v>0</v>
      </c>
      <c r="K63" s="184">
        <f t="shared" si="12"/>
        <v>0</v>
      </c>
      <c r="L63" s="184">
        <f t="shared" si="12"/>
        <v>0</v>
      </c>
      <c r="M63" s="184">
        <f t="shared" si="12"/>
        <v>0</v>
      </c>
      <c r="N63" s="184">
        <f t="shared" si="12"/>
        <v>0</v>
      </c>
      <c r="O63" s="184">
        <f t="shared" si="12"/>
        <v>0</v>
      </c>
      <c r="P63" s="184">
        <f t="shared" si="12"/>
        <v>0</v>
      </c>
      <c r="Q63" s="184">
        <f t="shared" si="12"/>
        <v>0</v>
      </c>
      <c r="R63" s="184">
        <f t="shared" si="12"/>
        <v>0</v>
      </c>
      <c r="S63" s="184">
        <f t="shared" si="12"/>
        <v>0</v>
      </c>
      <c r="T63" s="184">
        <f t="shared" si="12"/>
        <v>0</v>
      </c>
      <c r="U63" s="184">
        <f t="shared" si="12"/>
        <v>0</v>
      </c>
      <c r="V63" s="184">
        <f t="shared" si="12"/>
        <v>0</v>
      </c>
      <c r="W63" s="184">
        <f t="shared" si="12"/>
        <v>0</v>
      </c>
      <c r="X63" s="184">
        <f t="shared" si="12"/>
        <v>0</v>
      </c>
      <c r="Y63" s="184">
        <f t="shared" si="12"/>
        <v>0</v>
      </c>
      <c r="Z63" s="184">
        <f t="shared" si="12"/>
        <v>0</v>
      </c>
      <c r="AA63" s="184">
        <f t="shared" si="12"/>
        <v>0</v>
      </c>
      <c r="AB63" s="185">
        <f t="shared" si="12"/>
        <v>0</v>
      </c>
      <c r="AC63" s="184">
        <f>+AB50*$C$87</f>
        <v>0</v>
      </c>
      <c r="AD63" s="184">
        <f>+AC50*$C$87</f>
        <v>0</v>
      </c>
      <c r="AE63" s="184">
        <f t="shared" si="12"/>
        <v>0</v>
      </c>
      <c r="AF63" s="184">
        <f t="shared" si="12"/>
        <v>0</v>
      </c>
      <c r="AG63" s="184">
        <f t="shared" si="12"/>
        <v>0</v>
      </c>
      <c r="AH63" s="184">
        <f t="shared" si="12"/>
        <v>0</v>
      </c>
      <c r="AI63" s="184">
        <f t="shared" si="12"/>
        <v>0</v>
      </c>
      <c r="AJ63" s="184">
        <f t="shared" si="12"/>
        <v>0</v>
      </c>
      <c r="AK63" s="184">
        <f t="shared" si="12"/>
        <v>0</v>
      </c>
      <c r="AL63" s="184">
        <f t="shared" si="12"/>
        <v>0</v>
      </c>
      <c r="AM63" s="184">
        <f t="shared" si="12"/>
        <v>0</v>
      </c>
      <c r="AN63" s="184">
        <f t="shared" si="12"/>
        <v>0</v>
      </c>
      <c r="AO63" s="184">
        <f t="shared" si="12"/>
        <v>0</v>
      </c>
      <c r="AP63" s="184">
        <f t="shared" si="12"/>
        <v>0</v>
      </c>
      <c r="AQ63" s="184">
        <f t="shared" si="12"/>
        <v>0</v>
      </c>
      <c r="AR63" s="184">
        <f t="shared" si="12"/>
        <v>0</v>
      </c>
      <c r="AS63" s="184">
        <f t="shared" si="12"/>
        <v>0</v>
      </c>
      <c r="AT63" s="184">
        <f t="shared" si="12"/>
        <v>0</v>
      </c>
      <c r="AU63" s="184">
        <f t="shared" si="12"/>
        <v>0</v>
      </c>
      <c r="AV63" s="184">
        <f t="shared" si="12"/>
        <v>0</v>
      </c>
      <c r="AW63" s="184">
        <f t="shared" si="12"/>
        <v>0</v>
      </c>
      <c r="AX63" s="184">
        <f t="shared" si="12"/>
        <v>0</v>
      </c>
      <c r="AY63" s="184">
        <f t="shared" si="12"/>
        <v>0</v>
      </c>
      <c r="AZ63" s="184">
        <f t="shared" si="12"/>
        <v>0</v>
      </c>
      <c r="BA63" s="184">
        <f t="shared" si="12"/>
        <v>0</v>
      </c>
    </row>
    <row r="64" spans="2:53" s="6" customFormat="1" ht="12.75">
      <c r="B64" s="8" t="s">
        <v>3</v>
      </c>
      <c r="C64" s="186"/>
      <c r="D64" s="186">
        <f>SUM(D57:D63)</f>
        <v>0</v>
      </c>
      <c r="E64" s="186">
        <f aca="true" t="shared" si="13" ref="E64:BA64">SUM(E57:E63)</f>
        <v>0</v>
      </c>
      <c r="F64" s="186">
        <f>SUM(F57:F63)</f>
        <v>0</v>
      </c>
      <c r="G64" s="186">
        <f t="shared" si="13"/>
        <v>0</v>
      </c>
      <c r="H64" s="186">
        <f t="shared" si="13"/>
        <v>0</v>
      </c>
      <c r="I64" s="186">
        <f t="shared" si="13"/>
        <v>0</v>
      </c>
      <c r="J64" s="186">
        <f t="shared" si="13"/>
        <v>0</v>
      </c>
      <c r="K64" s="186">
        <f t="shared" si="13"/>
        <v>0</v>
      </c>
      <c r="L64" s="186">
        <f t="shared" si="13"/>
        <v>0</v>
      </c>
      <c r="M64" s="186">
        <f t="shared" si="13"/>
        <v>0</v>
      </c>
      <c r="N64" s="186">
        <f t="shared" si="13"/>
        <v>0</v>
      </c>
      <c r="O64" s="186">
        <f t="shared" si="13"/>
        <v>0</v>
      </c>
      <c r="P64" s="186">
        <f t="shared" si="13"/>
        <v>0</v>
      </c>
      <c r="Q64" s="186">
        <f t="shared" si="13"/>
        <v>0</v>
      </c>
      <c r="R64" s="186">
        <f t="shared" si="13"/>
        <v>0</v>
      </c>
      <c r="S64" s="186">
        <f t="shared" si="13"/>
        <v>0</v>
      </c>
      <c r="T64" s="186">
        <f t="shared" si="13"/>
        <v>0</v>
      </c>
      <c r="U64" s="186">
        <f t="shared" si="13"/>
        <v>0</v>
      </c>
      <c r="V64" s="186">
        <f t="shared" si="13"/>
        <v>0</v>
      </c>
      <c r="W64" s="186">
        <f t="shared" si="13"/>
        <v>0</v>
      </c>
      <c r="X64" s="186">
        <f t="shared" si="13"/>
        <v>0</v>
      </c>
      <c r="Y64" s="186">
        <f t="shared" si="13"/>
        <v>0</v>
      </c>
      <c r="Z64" s="186">
        <f t="shared" si="13"/>
        <v>0</v>
      </c>
      <c r="AA64" s="186">
        <f t="shared" si="13"/>
        <v>0</v>
      </c>
      <c r="AB64" s="187">
        <f t="shared" si="13"/>
        <v>0</v>
      </c>
      <c r="AC64" s="186">
        <f t="shared" si="13"/>
        <v>0</v>
      </c>
      <c r="AD64" s="186">
        <f t="shared" si="13"/>
        <v>0</v>
      </c>
      <c r="AE64" s="186">
        <f t="shared" si="13"/>
        <v>0</v>
      </c>
      <c r="AF64" s="186">
        <f t="shared" si="13"/>
        <v>0</v>
      </c>
      <c r="AG64" s="186">
        <f t="shared" si="13"/>
        <v>0</v>
      </c>
      <c r="AH64" s="186">
        <f t="shared" si="13"/>
        <v>0</v>
      </c>
      <c r="AI64" s="186">
        <f t="shared" si="13"/>
        <v>0</v>
      </c>
      <c r="AJ64" s="186">
        <f t="shared" si="13"/>
        <v>0</v>
      </c>
      <c r="AK64" s="186">
        <f t="shared" si="13"/>
        <v>0</v>
      </c>
      <c r="AL64" s="186">
        <f t="shared" si="13"/>
        <v>0</v>
      </c>
      <c r="AM64" s="186">
        <f t="shared" si="13"/>
        <v>0</v>
      </c>
      <c r="AN64" s="186">
        <f t="shared" si="13"/>
        <v>0</v>
      </c>
      <c r="AO64" s="186">
        <f t="shared" si="13"/>
        <v>0</v>
      </c>
      <c r="AP64" s="186">
        <f t="shared" si="13"/>
        <v>0</v>
      </c>
      <c r="AQ64" s="186">
        <f t="shared" si="13"/>
        <v>0</v>
      </c>
      <c r="AR64" s="186">
        <f t="shared" si="13"/>
        <v>0</v>
      </c>
      <c r="AS64" s="186">
        <f t="shared" si="13"/>
        <v>0</v>
      </c>
      <c r="AT64" s="186">
        <f t="shared" si="13"/>
        <v>0</v>
      </c>
      <c r="AU64" s="186">
        <f t="shared" si="13"/>
        <v>0</v>
      </c>
      <c r="AV64" s="186">
        <f t="shared" si="13"/>
        <v>0</v>
      </c>
      <c r="AW64" s="186">
        <f t="shared" si="13"/>
        <v>0</v>
      </c>
      <c r="AX64" s="186">
        <f t="shared" si="13"/>
        <v>0</v>
      </c>
      <c r="AY64" s="186">
        <f t="shared" si="13"/>
        <v>0</v>
      </c>
      <c r="AZ64" s="186">
        <f t="shared" si="13"/>
        <v>0</v>
      </c>
      <c r="BA64" s="186">
        <f t="shared" si="13"/>
        <v>0</v>
      </c>
    </row>
    <row r="65" spans="2:55" s="65" customFormat="1" ht="12.75">
      <c r="B65" s="64" t="s">
        <v>13</v>
      </c>
      <c r="C65" s="188"/>
      <c r="D65" s="188">
        <f>IF(D64&lt;0,0,-D64*$D$41)</f>
        <v>0</v>
      </c>
      <c r="E65" s="188">
        <f>IF((E64+E51*0.75)&lt;0,0,(-E64-E51*0.75)*$D$41)</f>
        <v>0</v>
      </c>
      <c r="F65" s="188">
        <f aca="true" t="shared" si="14" ref="F65:BA65">IF((F64+F51*0.75)&lt;0,0,(-F64-F51*0.75)*$D$41)</f>
        <v>0</v>
      </c>
      <c r="G65" s="188">
        <f t="shared" si="14"/>
        <v>0</v>
      </c>
      <c r="H65" s="188">
        <f t="shared" si="14"/>
        <v>0</v>
      </c>
      <c r="I65" s="188">
        <f t="shared" si="14"/>
        <v>0</v>
      </c>
      <c r="J65" s="188">
        <f t="shared" si="14"/>
        <v>0</v>
      </c>
      <c r="K65" s="188">
        <f t="shared" si="14"/>
        <v>0</v>
      </c>
      <c r="L65" s="188">
        <f t="shared" si="14"/>
        <v>0</v>
      </c>
      <c r="M65" s="188">
        <f t="shared" si="14"/>
        <v>0</v>
      </c>
      <c r="N65" s="188">
        <f t="shared" si="14"/>
        <v>0</v>
      </c>
      <c r="O65" s="188">
        <f t="shared" si="14"/>
        <v>0</v>
      </c>
      <c r="P65" s="188">
        <f t="shared" si="14"/>
        <v>0</v>
      </c>
      <c r="Q65" s="188">
        <f t="shared" si="14"/>
        <v>0</v>
      </c>
      <c r="R65" s="188">
        <f t="shared" si="14"/>
        <v>0</v>
      </c>
      <c r="S65" s="188">
        <f t="shared" si="14"/>
        <v>0</v>
      </c>
      <c r="T65" s="188">
        <f t="shared" si="14"/>
        <v>0</v>
      </c>
      <c r="U65" s="188">
        <f t="shared" si="14"/>
        <v>0</v>
      </c>
      <c r="V65" s="188">
        <f t="shared" si="14"/>
        <v>0</v>
      </c>
      <c r="W65" s="188">
        <f t="shared" si="14"/>
        <v>0</v>
      </c>
      <c r="X65" s="188">
        <f t="shared" si="14"/>
        <v>0</v>
      </c>
      <c r="Y65" s="188">
        <f t="shared" si="14"/>
        <v>0</v>
      </c>
      <c r="Z65" s="188">
        <f t="shared" si="14"/>
        <v>0</v>
      </c>
      <c r="AA65" s="188">
        <f t="shared" si="14"/>
        <v>0</v>
      </c>
      <c r="AB65" s="183">
        <f t="shared" si="14"/>
        <v>0</v>
      </c>
      <c r="AC65" s="188">
        <f t="shared" si="14"/>
        <v>0</v>
      </c>
      <c r="AD65" s="188">
        <f t="shared" si="14"/>
        <v>0</v>
      </c>
      <c r="AE65" s="188">
        <f t="shared" si="14"/>
        <v>0</v>
      </c>
      <c r="AF65" s="188">
        <f t="shared" si="14"/>
        <v>0</v>
      </c>
      <c r="AG65" s="188">
        <f t="shared" si="14"/>
        <v>0</v>
      </c>
      <c r="AH65" s="188">
        <f t="shared" si="14"/>
        <v>0</v>
      </c>
      <c r="AI65" s="188">
        <f t="shared" si="14"/>
        <v>0</v>
      </c>
      <c r="AJ65" s="188">
        <f t="shared" si="14"/>
        <v>0</v>
      </c>
      <c r="AK65" s="188">
        <f t="shared" si="14"/>
        <v>0</v>
      </c>
      <c r="AL65" s="188">
        <f t="shared" si="14"/>
        <v>0</v>
      </c>
      <c r="AM65" s="188">
        <f t="shared" si="14"/>
        <v>0</v>
      </c>
      <c r="AN65" s="188">
        <f t="shared" si="14"/>
        <v>0</v>
      </c>
      <c r="AO65" s="188">
        <f t="shared" si="14"/>
        <v>0</v>
      </c>
      <c r="AP65" s="188">
        <f t="shared" si="14"/>
        <v>0</v>
      </c>
      <c r="AQ65" s="188">
        <f t="shared" si="14"/>
        <v>0</v>
      </c>
      <c r="AR65" s="188">
        <f t="shared" si="14"/>
        <v>0</v>
      </c>
      <c r="AS65" s="188">
        <f t="shared" si="14"/>
        <v>0</v>
      </c>
      <c r="AT65" s="188">
        <f t="shared" si="14"/>
        <v>0</v>
      </c>
      <c r="AU65" s="188">
        <f t="shared" si="14"/>
        <v>0</v>
      </c>
      <c r="AV65" s="188">
        <f t="shared" si="14"/>
        <v>0</v>
      </c>
      <c r="AW65" s="188">
        <f t="shared" si="14"/>
        <v>0</v>
      </c>
      <c r="AX65" s="188">
        <f t="shared" si="14"/>
        <v>0</v>
      </c>
      <c r="AY65" s="188">
        <f t="shared" si="14"/>
        <v>0</v>
      </c>
      <c r="AZ65" s="188">
        <f t="shared" si="14"/>
        <v>0</v>
      </c>
      <c r="BA65" s="188">
        <f t="shared" si="14"/>
        <v>0</v>
      </c>
      <c r="BC65" s="83"/>
    </row>
    <row r="66" spans="3:53" s="5" customFormat="1" ht="11.25">
      <c r="C66" s="189"/>
      <c r="D66" s="189"/>
      <c r="E66" s="189"/>
      <c r="F66" s="189"/>
      <c r="G66" s="189"/>
      <c r="H66" s="189"/>
      <c r="I66" s="189"/>
      <c r="J66" s="189"/>
      <c r="K66" s="189"/>
      <c r="L66" s="189"/>
      <c r="M66" s="189"/>
      <c r="N66" s="189"/>
      <c r="O66" s="189"/>
      <c r="P66" s="189"/>
      <c r="Q66" s="189"/>
      <c r="R66" s="189"/>
      <c r="S66" s="189"/>
      <c r="T66" s="189"/>
      <c r="U66" s="189"/>
      <c r="V66" s="189"/>
      <c r="W66" s="189"/>
      <c r="X66" s="189"/>
      <c r="Y66" s="189"/>
      <c r="Z66" s="189"/>
      <c r="AA66" s="189"/>
      <c r="AB66" s="190"/>
      <c r="AC66" s="189"/>
      <c r="AD66" s="189"/>
      <c r="AE66" s="189"/>
      <c r="AF66" s="189"/>
      <c r="AG66" s="189"/>
      <c r="AH66" s="189"/>
      <c r="AI66" s="189"/>
      <c r="AJ66" s="189"/>
      <c r="AK66" s="189"/>
      <c r="AL66" s="189"/>
      <c r="AM66" s="189"/>
      <c r="AN66" s="189"/>
      <c r="AO66" s="189"/>
      <c r="AP66" s="189"/>
      <c r="AQ66" s="189"/>
      <c r="AR66" s="189"/>
      <c r="AS66" s="189"/>
      <c r="AT66" s="189"/>
      <c r="AU66" s="189"/>
      <c r="AV66" s="189"/>
      <c r="AW66" s="189"/>
      <c r="AX66" s="189"/>
      <c r="AY66" s="189"/>
      <c r="AZ66" s="189"/>
      <c r="BA66" s="189"/>
    </row>
    <row r="67" spans="2:53" s="6" customFormat="1" ht="12.75">
      <c r="B67" s="8" t="s">
        <v>8</v>
      </c>
      <c r="C67" s="186"/>
      <c r="D67" s="186">
        <f>D64+D65+D66</f>
        <v>0</v>
      </c>
      <c r="E67" s="186">
        <f>E64+E65+E66</f>
        <v>0</v>
      </c>
      <c r="F67" s="186">
        <f aca="true" t="shared" si="15" ref="F67:BA67">F64+F65+F66</f>
        <v>0</v>
      </c>
      <c r="G67" s="186">
        <f>G64+G65+G66</f>
        <v>0</v>
      </c>
      <c r="H67" s="186">
        <f t="shared" si="15"/>
        <v>0</v>
      </c>
      <c r="I67" s="186">
        <f t="shared" si="15"/>
        <v>0</v>
      </c>
      <c r="J67" s="186">
        <f t="shared" si="15"/>
        <v>0</v>
      </c>
      <c r="K67" s="186">
        <f t="shared" si="15"/>
        <v>0</v>
      </c>
      <c r="L67" s="186">
        <f t="shared" si="15"/>
        <v>0</v>
      </c>
      <c r="M67" s="186">
        <f t="shared" si="15"/>
        <v>0</v>
      </c>
      <c r="N67" s="186">
        <f t="shared" si="15"/>
        <v>0</v>
      </c>
      <c r="O67" s="186">
        <f t="shared" si="15"/>
        <v>0</v>
      </c>
      <c r="P67" s="186">
        <f t="shared" si="15"/>
        <v>0</v>
      </c>
      <c r="Q67" s="186">
        <f t="shared" si="15"/>
        <v>0</v>
      </c>
      <c r="R67" s="186">
        <f t="shared" si="15"/>
        <v>0</v>
      </c>
      <c r="S67" s="186">
        <f t="shared" si="15"/>
        <v>0</v>
      </c>
      <c r="T67" s="186">
        <f t="shared" si="15"/>
        <v>0</v>
      </c>
      <c r="U67" s="186">
        <f t="shared" si="15"/>
        <v>0</v>
      </c>
      <c r="V67" s="186">
        <f t="shared" si="15"/>
        <v>0</v>
      </c>
      <c r="W67" s="186">
        <f t="shared" si="15"/>
        <v>0</v>
      </c>
      <c r="X67" s="186">
        <f t="shared" si="15"/>
        <v>0</v>
      </c>
      <c r="Y67" s="186">
        <f t="shared" si="15"/>
        <v>0</v>
      </c>
      <c r="Z67" s="186">
        <f t="shared" si="15"/>
        <v>0</v>
      </c>
      <c r="AA67" s="186">
        <f t="shared" si="15"/>
        <v>0</v>
      </c>
      <c r="AB67" s="187">
        <f t="shared" si="15"/>
        <v>0</v>
      </c>
      <c r="AC67" s="186">
        <f t="shared" si="15"/>
        <v>0</v>
      </c>
      <c r="AD67" s="186">
        <f t="shared" si="15"/>
        <v>0</v>
      </c>
      <c r="AE67" s="186">
        <f t="shared" si="15"/>
        <v>0</v>
      </c>
      <c r="AF67" s="186">
        <f t="shared" si="15"/>
        <v>0</v>
      </c>
      <c r="AG67" s="186">
        <f t="shared" si="15"/>
        <v>0</v>
      </c>
      <c r="AH67" s="186">
        <f t="shared" si="15"/>
        <v>0</v>
      </c>
      <c r="AI67" s="186">
        <f t="shared" si="15"/>
        <v>0</v>
      </c>
      <c r="AJ67" s="186">
        <f t="shared" si="15"/>
        <v>0</v>
      </c>
      <c r="AK67" s="186">
        <f t="shared" si="15"/>
        <v>0</v>
      </c>
      <c r="AL67" s="186">
        <f>AL64+AL65+AL66</f>
        <v>0</v>
      </c>
      <c r="AM67" s="186">
        <f t="shared" si="15"/>
        <v>0</v>
      </c>
      <c r="AN67" s="186">
        <f t="shared" si="15"/>
        <v>0</v>
      </c>
      <c r="AO67" s="186">
        <f t="shared" si="15"/>
        <v>0</v>
      </c>
      <c r="AP67" s="186">
        <f t="shared" si="15"/>
        <v>0</v>
      </c>
      <c r="AQ67" s="186">
        <f t="shared" si="15"/>
        <v>0</v>
      </c>
      <c r="AR67" s="186">
        <f t="shared" si="15"/>
        <v>0</v>
      </c>
      <c r="AS67" s="186">
        <f t="shared" si="15"/>
        <v>0</v>
      </c>
      <c r="AT67" s="186">
        <f t="shared" si="15"/>
        <v>0</v>
      </c>
      <c r="AU67" s="186">
        <f t="shared" si="15"/>
        <v>0</v>
      </c>
      <c r="AV67" s="186">
        <f t="shared" si="15"/>
        <v>0</v>
      </c>
      <c r="AW67" s="186">
        <f t="shared" si="15"/>
        <v>0</v>
      </c>
      <c r="AX67" s="186">
        <f t="shared" si="15"/>
        <v>0</v>
      </c>
      <c r="AY67" s="186">
        <f t="shared" si="15"/>
        <v>0</v>
      </c>
      <c r="AZ67" s="186">
        <f t="shared" si="15"/>
        <v>0</v>
      </c>
      <c r="BA67" s="186">
        <f t="shared" si="15"/>
        <v>0</v>
      </c>
    </row>
    <row r="68" spans="2:53" s="1" customFormat="1" ht="12.75">
      <c r="B68" s="4"/>
      <c r="C68" s="179"/>
      <c r="D68" s="179"/>
      <c r="E68" s="179"/>
      <c r="F68" s="179"/>
      <c r="G68" s="179"/>
      <c r="H68" s="179"/>
      <c r="I68" s="179"/>
      <c r="J68" s="179"/>
      <c r="K68" s="179"/>
      <c r="L68" s="179"/>
      <c r="M68" s="179"/>
      <c r="N68" s="179"/>
      <c r="O68" s="179"/>
      <c r="P68" s="179"/>
      <c r="Q68" s="179"/>
      <c r="R68" s="179"/>
      <c r="S68" s="179"/>
      <c r="T68" s="179"/>
      <c r="U68" s="19"/>
      <c r="V68" s="19"/>
      <c r="W68" s="19"/>
      <c r="X68" s="19"/>
      <c r="Y68" s="19"/>
      <c r="Z68" s="19"/>
      <c r="AA68" s="19"/>
      <c r="AB68" s="180"/>
      <c r="AC68" s="19"/>
      <c r="AD68" s="19"/>
      <c r="AE68" s="19"/>
      <c r="AF68" s="19"/>
      <c r="AG68" s="19"/>
      <c r="AH68" s="19"/>
      <c r="AI68" s="19"/>
      <c r="AJ68" s="19"/>
      <c r="AK68" s="19"/>
      <c r="AL68" s="19"/>
      <c r="AM68" s="19"/>
      <c r="AN68" s="19"/>
      <c r="AO68" s="19"/>
      <c r="AP68" s="19"/>
      <c r="AQ68" s="19"/>
      <c r="AR68" s="19"/>
      <c r="AS68" s="19"/>
      <c r="AT68" s="19"/>
      <c r="AU68" s="19"/>
      <c r="AV68" s="19"/>
      <c r="AW68" s="19"/>
      <c r="AX68" s="19"/>
      <c r="AY68" s="19"/>
      <c r="AZ68" s="19"/>
      <c r="BA68" s="19"/>
    </row>
    <row r="69" spans="2:53" ht="12.75">
      <c r="B69" s="7" t="s">
        <v>4</v>
      </c>
      <c r="C69" s="191"/>
      <c r="D69" s="191"/>
      <c r="E69" s="191"/>
      <c r="F69" s="191"/>
      <c r="G69" s="191"/>
      <c r="H69" s="191"/>
      <c r="I69" s="191"/>
      <c r="J69" s="191"/>
      <c r="K69" s="191"/>
      <c r="L69" s="191"/>
      <c r="M69" s="191"/>
      <c r="N69" s="191"/>
      <c r="O69" s="191"/>
      <c r="P69" s="191"/>
      <c r="Q69" s="191"/>
      <c r="R69" s="191"/>
      <c r="S69" s="191"/>
      <c r="T69" s="191"/>
      <c r="U69" s="191"/>
      <c r="V69" s="191"/>
      <c r="W69" s="191"/>
      <c r="X69" s="191"/>
      <c r="Y69" s="191"/>
      <c r="Z69" s="191"/>
      <c r="AA69" s="191"/>
      <c r="AB69" s="191"/>
      <c r="AC69" s="191"/>
      <c r="AD69" s="191"/>
      <c r="AE69" s="191"/>
      <c r="AF69" s="191"/>
      <c r="AG69" s="191"/>
      <c r="AH69" s="191"/>
      <c r="AI69" s="191"/>
      <c r="AJ69" s="191"/>
      <c r="AK69" s="191"/>
      <c r="AL69" s="191"/>
      <c r="AM69" s="191"/>
      <c r="AN69" s="191"/>
      <c r="AO69" s="191"/>
      <c r="AP69" s="191"/>
      <c r="AQ69" s="191"/>
      <c r="AR69" s="191"/>
      <c r="AS69" s="191"/>
      <c r="AT69" s="191"/>
      <c r="AU69" s="191"/>
      <c r="AV69" s="191"/>
      <c r="AW69" s="191"/>
      <c r="AX69" s="191"/>
      <c r="AY69" s="191"/>
      <c r="AZ69" s="191"/>
      <c r="BA69" s="191"/>
    </row>
    <row r="70" spans="2:53" s="6" customFormat="1" ht="12.75">
      <c r="B70" s="6" t="s">
        <v>5</v>
      </c>
      <c r="C70" s="184"/>
      <c r="D70" s="184">
        <f>-D61-D62</f>
        <v>0</v>
      </c>
      <c r="E70" s="184">
        <f aca="true" t="shared" si="16" ref="E70:BA70">-E61-E62</f>
        <v>0</v>
      </c>
      <c r="F70" s="184">
        <f t="shared" si="16"/>
        <v>0</v>
      </c>
      <c r="G70" s="184">
        <f t="shared" si="16"/>
        <v>0</v>
      </c>
      <c r="H70" s="184">
        <f>-H61-H62</f>
        <v>0</v>
      </c>
      <c r="I70" s="184">
        <f t="shared" si="16"/>
        <v>0</v>
      </c>
      <c r="J70" s="184">
        <f t="shared" si="16"/>
        <v>0</v>
      </c>
      <c r="K70" s="184">
        <f t="shared" si="16"/>
        <v>0</v>
      </c>
      <c r="L70" s="184">
        <f t="shared" si="16"/>
        <v>0</v>
      </c>
      <c r="M70" s="184">
        <f t="shared" si="16"/>
        <v>0</v>
      </c>
      <c r="N70" s="184">
        <f t="shared" si="16"/>
        <v>0</v>
      </c>
      <c r="O70" s="184">
        <f t="shared" si="16"/>
        <v>0</v>
      </c>
      <c r="P70" s="184">
        <f t="shared" si="16"/>
        <v>0</v>
      </c>
      <c r="Q70" s="184">
        <f t="shared" si="16"/>
        <v>0</v>
      </c>
      <c r="R70" s="184">
        <f t="shared" si="16"/>
        <v>0</v>
      </c>
      <c r="S70" s="184">
        <f t="shared" si="16"/>
        <v>0</v>
      </c>
      <c r="T70" s="184">
        <f t="shared" si="16"/>
        <v>0</v>
      </c>
      <c r="U70" s="184">
        <f t="shared" si="16"/>
        <v>0</v>
      </c>
      <c r="V70" s="184">
        <f t="shared" si="16"/>
        <v>0</v>
      </c>
      <c r="W70" s="184">
        <f t="shared" si="16"/>
        <v>0</v>
      </c>
      <c r="X70" s="184">
        <f t="shared" si="16"/>
        <v>0</v>
      </c>
      <c r="Y70" s="184">
        <f t="shared" si="16"/>
        <v>0</v>
      </c>
      <c r="Z70" s="184">
        <f t="shared" si="16"/>
        <v>0</v>
      </c>
      <c r="AA70" s="184">
        <f t="shared" si="16"/>
        <v>0</v>
      </c>
      <c r="AB70" s="185">
        <f t="shared" si="16"/>
        <v>0</v>
      </c>
      <c r="AC70" s="184">
        <f t="shared" si="16"/>
        <v>0</v>
      </c>
      <c r="AD70" s="184">
        <f t="shared" si="16"/>
        <v>0</v>
      </c>
      <c r="AE70" s="184">
        <f t="shared" si="16"/>
        <v>0</v>
      </c>
      <c r="AF70" s="184">
        <f t="shared" si="16"/>
        <v>0</v>
      </c>
      <c r="AG70" s="184">
        <f t="shared" si="16"/>
        <v>0</v>
      </c>
      <c r="AH70" s="184">
        <f t="shared" si="16"/>
        <v>0</v>
      </c>
      <c r="AI70" s="184">
        <f t="shared" si="16"/>
        <v>0</v>
      </c>
      <c r="AJ70" s="184">
        <f t="shared" si="16"/>
        <v>0</v>
      </c>
      <c r="AK70" s="184">
        <f t="shared" si="16"/>
        <v>0</v>
      </c>
      <c r="AL70" s="184">
        <f t="shared" si="16"/>
        <v>0</v>
      </c>
      <c r="AM70" s="184">
        <f t="shared" si="16"/>
        <v>0</v>
      </c>
      <c r="AN70" s="184">
        <f t="shared" si="16"/>
        <v>0</v>
      </c>
      <c r="AO70" s="184">
        <f t="shared" si="16"/>
        <v>0</v>
      </c>
      <c r="AP70" s="184">
        <f t="shared" si="16"/>
        <v>0</v>
      </c>
      <c r="AQ70" s="184">
        <f t="shared" si="16"/>
        <v>0</v>
      </c>
      <c r="AR70" s="184">
        <f t="shared" si="16"/>
        <v>0</v>
      </c>
      <c r="AS70" s="184">
        <f t="shared" si="16"/>
        <v>0</v>
      </c>
      <c r="AT70" s="184">
        <f t="shared" si="16"/>
        <v>0</v>
      </c>
      <c r="AU70" s="184">
        <f t="shared" si="16"/>
        <v>0</v>
      </c>
      <c r="AV70" s="184">
        <f t="shared" si="16"/>
        <v>0</v>
      </c>
      <c r="AW70" s="184">
        <f t="shared" si="16"/>
        <v>0</v>
      </c>
      <c r="AX70" s="184">
        <f t="shared" si="16"/>
        <v>0</v>
      </c>
      <c r="AY70" s="184">
        <f t="shared" si="16"/>
        <v>0</v>
      </c>
      <c r="AZ70" s="184">
        <f t="shared" si="16"/>
        <v>0</v>
      </c>
      <c r="BA70" s="184">
        <f t="shared" si="16"/>
        <v>0</v>
      </c>
    </row>
    <row r="71" spans="2:53" s="6" customFormat="1" ht="12.75">
      <c r="B71" s="6" t="s">
        <v>51</v>
      </c>
      <c r="C71" s="184">
        <f>+D25</f>
        <v>0</v>
      </c>
      <c r="D71" s="192"/>
      <c r="E71" s="192"/>
      <c r="F71" s="192"/>
      <c r="G71" s="192"/>
      <c r="H71" s="192"/>
      <c r="I71" s="192"/>
      <c r="J71" s="192"/>
      <c r="K71" s="192"/>
      <c r="L71" s="192"/>
      <c r="M71" s="192"/>
      <c r="N71" s="192"/>
      <c r="O71" s="192"/>
      <c r="P71" s="184"/>
      <c r="Q71" s="184"/>
      <c r="R71" s="184"/>
      <c r="S71" s="184"/>
      <c r="T71" s="184"/>
      <c r="U71" s="192"/>
      <c r="V71" s="192"/>
      <c r="W71" s="192"/>
      <c r="X71" s="192"/>
      <c r="Y71" s="192"/>
      <c r="Z71" s="192"/>
      <c r="AA71" s="192"/>
      <c r="AB71" s="193">
        <f>+E25</f>
        <v>0</v>
      </c>
      <c r="AC71" s="192"/>
      <c r="AD71" s="192"/>
      <c r="AE71" s="192"/>
      <c r="AF71" s="192"/>
      <c r="AG71" s="192"/>
      <c r="AH71" s="192"/>
      <c r="AI71" s="192"/>
      <c r="AJ71" s="192"/>
      <c r="AK71" s="192"/>
      <c r="AL71" s="192"/>
      <c r="AM71" s="192"/>
      <c r="AN71" s="192"/>
      <c r="AO71" s="192"/>
      <c r="AP71" s="192"/>
      <c r="AQ71" s="192"/>
      <c r="AR71" s="192"/>
      <c r="AS71" s="192"/>
      <c r="AT71" s="192"/>
      <c r="AU71" s="192"/>
      <c r="AV71" s="192"/>
      <c r="AW71" s="192"/>
      <c r="AX71" s="192"/>
      <c r="AY71" s="192"/>
      <c r="AZ71" s="192"/>
      <c r="BA71" s="192"/>
    </row>
    <row r="72" spans="2:53" s="6" customFormat="1" ht="12.75">
      <c r="B72" s="6" t="s">
        <v>6</v>
      </c>
      <c r="C72" s="184">
        <f>+C54</f>
        <v>0</v>
      </c>
      <c r="D72" s="184"/>
      <c r="E72" s="184"/>
      <c r="F72" s="184"/>
      <c r="G72" s="184"/>
      <c r="H72" s="184"/>
      <c r="I72" s="184"/>
      <c r="J72" s="184"/>
      <c r="K72" s="184"/>
      <c r="L72" s="184"/>
      <c r="M72" s="184"/>
      <c r="N72" s="184"/>
      <c r="O72" s="184"/>
      <c r="P72" s="184"/>
      <c r="Q72" s="184"/>
      <c r="R72" s="184"/>
      <c r="S72" s="184"/>
      <c r="T72" s="184"/>
      <c r="U72" s="192"/>
      <c r="V72" s="192"/>
      <c r="W72" s="192"/>
      <c r="X72" s="192"/>
      <c r="Y72" s="192"/>
      <c r="Z72" s="192"/>
      <c r="AA72" s="192"/>
      <c r="AB72" s="193">
        <f>-E22</f>
        <v>0</v>
      </c>
      <c r="AC72" s="192"/>
      <c r="AD72" s="192"/>
      <c r="AE72" s="192"/>
      <c r="AF72" s="192"/>
      <c r="AG72" s="192"/>
      <c r="AH72" s="192"/>
      <c r="AI72" s="192"/>
      <c r="AJ72" s="192"/>
      <c r="AK72" s="192"/>
      <c r="AL72" s="192"/>
      <c r="AM72" s="192"/>
      <c r="AN72" s="192"/>
      <c r="AO72" s="192"/>
      <c r="AP72" s="192"/>
      <c r="AQ72" s="192"/>
      <c r="AR72" s="192"/>
      <c r="AS72" s="192"/>
      <c r="AT72" s="192"/>
      <c r="AU72" s="192"/>
      <c r="AV72" s="192"/>
      <c r="AW72" s="192"/>
      <c r="AX72" s="192"/>
      <c r="AY72" s="192"/>
      <c r="AZ72" s="192"/>
      <c r="BA72" s="192"/>
    </row>
    <row r="73" spans="2:53" s="6" customFormat="1" ht="12.75">
      <c r="B73" s="8" t="s">
        <v>44</v>
      </c>
      <c r="C73" s="186">
        <f>C67+SUM(C70:C72)</f>
        <v>0</v>
      </c>
      <c r="D73" s="186">
        <f>D67+SUM(D70:D72)</f>
        <v>0</v>
      </c>
      <c r="E73" s="186">
        <f>E67+SUM(E70:E72)</f>
        <v>0</v>
      </c>
      <c r="F73" s="186">
        <f aca="true" t="shared" si="17" ref="F73:AA73">F67+SUM(F70:F72)</f>
        <v>0</v>
      </c>
      <c r="G73" s="186">
        <f t="shared" si="17"/>
        <v>0</v>
      </c>
      <c r="H73" s="186">
        <f t="shared" si="17"/>
        <v>0</v>
      </c>
      <c r="I73" s="186">
        <f t="shared" si="17"/>
        <v>0</v>
      </c>
      <c r="J73" s="186">
        <f t="shared" si="17"/>
        <v>0</v>
      </c>
      <c r="K73" s="186">
        <f t="shared" si="17"/>
        <v>0</v>
      </c>
      <c r="L73" s="186">
        <f t="shared" si="17"/>
        <v>0</v>
      </c>
      <c r="M73" s="186">
        <f t="shared" si="17"/>
        <v>0</v>
      </c>
      <c r="N73" s="186">
        <f t="shared" si="17"/>
        <v>0</v>
      </c>
      <c r="O73" s="186">
        <f t="shared" si="17"/>
        <v>0</v>
      </c>
      <c r="P73" s="186">
        <f t="shared" si="17"/>
        <v>0</v>
      </c>
      <c r="Q73" s="186">
        <f t="shared" si="17"/>
        <v>0</v>
      </c>
      <c r="R73" s="186">
        <f t="shared" si="17"/>
        <v>0</v>
      </c>
      <c r="S73" s="186">
        <f t="shared" si="17"/>
        <v>0</v>
      </c>
      <c r="T73" s="186">
        <f t="shared" si="17"/>
        <v>0</v>
      </c>
      <c r="U73" s="186">
        <f t="shared" si="17"/>
        <v>0</v>
      </c>
      <c r="V73" s="186">
        <f t="shared" si="17"/>
        <v>0</v>
      </c>
      <c r="W73" s="186">
        <f t="shared" si="17"/>
        <v>0</v>
      </c>
      <c r="X73" s="186">
        <f t="shared" si="17"/>
        <v>0</v>
      </c>
      <c r="Y73" s="186">
        <f t="shared" si="17"/>
        <v>0</v>
      </c>
      <c r="Z73" s="186">
        <f t="shared" si="17"/>
        <v>0</v>
      </c>
      <c r="AA73" s="186">
        <f t="shared" si="17"/>
        <v>0</v>
      </c>
      <c r="AB73" s="187">
        <f>AB67+SUM(AB70:AB72)</f>
        <v>0</v>
      </c>
      <c r="AC73" s="186">
        <f>AC67+SUM(AC70:AC72)</f>
        <v>0</v>
      </c>
      <c r="AD73" s="186">
        <f aca="true" t="shared" si="18" ref="AD73:AZ73">AD67+SUM(AD70:AD72)</f>
        <v>0</v>
      </c>
      <c r="AE73" s="186">
        <f t="shared" si="18"/>
        <v>0</v>
      </c>
      <c r="AF73" s="186">
        <f t="shared" si="18"/>
        <v>0</v>
      </c>
      <c r="AG73" s="186">
        <f t="shared" si="18"/>
        <v>0</v>
      </c>
      <c r="AH73" s="186">
        <f t="shared" si="18"/>
        <v>0</v>
      </c>
      <c r="AI73" s="186">
        <f t="shared" si="18"/>
        <v>0</v>
      </c>
      <c r="AJ73" s="186">
        <f t="shared" si="18"/>
        <v>0</v>
      </c>
      <c r="AK73" s="186">
        <f t="shared" si="18"/>
        <v>0</v>
      </c>
      <c r="AL73" s="186">
        <f t="shared" si="18"/>
        <v>0</v>
      </c>
      <c r="AM73" s="186">
        <f t="shared" si="18"/>
        <v>0</v>
      </c>
      <c r="AN73" s="186">
        <f t="shared" si="18"/>
        <v>0</v>
      </c>
      <c r="AO73" s="186">
        <f t="shared" si="18"/>
        <v>0</v>
      </c>
      <c r="AP73" s="186">
        <f t="shared" si="18"/>
        <v>0</v>
      </c>
      <c r="AQ73" s="186">
        <f t="shared" si="18"/>
        <v>0</v>
      </c>
      <c r="AR73" s="186">
        <f t="shared" si="18"/>
        <v>0</v>
      </c>
      <c r="AS73" s="186">
        <f t="shared" si="18"/>
        <v>0</v>
      </c>
      <c r="AT73" s="186">
        <f t="shared" si="18"/>
        <v>0</v>
      </c>
      <c r="AU73" s="186">
        <f t="shared" si="18"/>
        <v>0</v>
      </c>
      <c r="AV73" s="186">
        <f t="shared" si="18"/>
        <v>0</v>
      </c>
      <c r="AW73" s="186">
        <f t="shared" si="18"/>
        <v>0</v>
      </c>
      <c r="AX73" s="186">
        <f t="shared" si="18"/>
        <v>0</v>
      </c>
      <c r="AY73" s="186">
        <f t="shared" si="18"/>
        <v>0</v>
      </c>
      <c r="AZ73" s="186">
        <f t="shared" si="18"/>
        <v>0</v>
      </c>
      <c r="BA73" s="186">
        <f>BA67+SUM(BA70:BA72)</f>
        <v>0</v>
      </c>
    </row>
    <row r="74" spans="3:53" s="1" customFormat="1" ht="12.75">
      <c r="C74" s="179"/>
      <c r="D74" s="179"/>
      <c r="E74" s="179"/>
      <c r="F74" s="179"/>
      <c r="G74" s="179"/>
      <c r="H74" s="179"/>
      <c r="I74" s="179"/>
      <c r="J74" s="179"/>
      <c r="K74" s="179"/>
      <c r="L74" s="179"/>
      <c r="M74" s="179"/>
      <c r="N74" s="179"/>
      <c r="O74" s="179"/>
      <c r="P74" s="179"/>
      <c r="Q74" s="179"/>
      <c r="R74" s="179"/>
      <c r="S74" s="179"/>
      <c r="T74" s="179"/>
      <c r="U74" s="179"/>
      <c r="V74" s="179"/>
      <c r="W74" s="179"/>
      <c r="X74" s="179"/>
      <c r="Y74" s="179"/>
      <c r="Z74" s="179"/>
      <c r="AA74" s="179"/>
      <c r="AB74" s="183"/>
      <c r="AC74" s="179"/>
      <c r="AD74" s="179"/>
      <c r="AE74" s="179"/>
      <c r="AF74" s="179"/>
      <c r="AG74" s="179"/>
      <c r="AH74" s="179"/>
      <c r="AI74" s="179"/>
      <c r="AJ74" s="179"/>
      <c r="AK74" s="179"/>
      <c r="AL74" s="179"/>
      <c r="AM74" s="179"/>
      <c r="AN74" s="179"/>
      <c r="AO74" s="179"/>
      <c r="AP74" s="179"/>
      <c r="AQ74" s="179"/>
      <c r="AR74" s="179"/>
      <c r="AS74" s="179"/>
      <c r="AT74" s="179"/>
      <c r="AU74" s="179"/>
      <c r="AV74" s="179"/>
      <c r="AW74" s="179"/>
      <c r="AX74" s="179"/>
      <c r="AY74" s="179"/>
      <c r="AZ74" s="179"/>
      <c r="BA74" s="179"/>
    </row>
    <row r="75" spans="2:53" s="6" customFormat="1" ht="12.75">
      <c r="B75" s="85" t="s">
        <v>63</v>
      </c>
      <c r="C75" s="194"/>
      <c r="D75" s="194">
        <f>+C56-D50</f>
        <v>0</v>
      </c>
      <c r="E75" s="194">
        <f>+D50-E50</f>
        <v>0</v>
      </c>
      <c r="F75" s="194">
        <f>+E50-F50</f>
        <v>0</v>
      </c>
      <c r="G75" s="194">
        <f aca="true" t="shared" si="19" ref="G75:BA75">+F50-G50</f>
        <v>0</v>
      </c>
      <c r="H75" s="194">
        <f t="shared" si="19"/>
        <v>0</v>
      </c>
      <c r="I75" s="194">
        <f t="shared" si="19"/>
        <v>0</v>
      </c>
      <c r="J75" s="194">
        <f t="shared" si="19"/>
        <v>0</v>
      </c>
      <c r="K75" s="194">
        <f t="shared" si="19"/>
        <v>0</v>
      </c>
      <c r="L75" s="194">
        <f t="shared" si="19"/>
        <v>0</v>
      </c>
      <c r="M75" s="194">
        <f t="shared" si="19"/>
        <v>0</v>
      </c>
      <c r="N75" s="194">
        <f t="shared" si="19"/>
        <v>0</v>
      </c>
      <c r="O75" s="194">
        <f t="shared" si="19"/>
        <v>0</v>
      </c>
      <c r="P75" s="194">
        <f t="shared" si="19"/>
        <v>0</v>
      </c>
      <c r="Q75" s="194">
        <f t="shared" si="19"/>
        <v>0</v>
      </c>
      <c r="R75" s="194">
        <f t="shared" si="19"/>
        <v>0</v>
      </c>
      <c r="S75" s="194">
        <f t="shared" si="19"/>
        <v>0</v>
      </c>
      <c r="T75" s="194">
        <f t="shared" si="19"/>
        <v>0</v>
      </c>
      <c r="U75" s="194">
        <f t="shared" si="19"/>
        <v>0</v>
      </c>
      <c r="V75" s="194">
        <f t="shared" si="19"/>
        <v>0</v>
      </c>
      <c r="W75" s="194">
        <f t="shared" si="19"/>
        <v>0</v>
      </c>
      <c r="X75" s="194">
        <f t="shared" si="19"/>
        <v>0</v>
      </c>
      <c r="Y75" s="194">
        <f t="shared" si="19"/>
        <v>0</v>
      </c>
      <c r="Z75" s="194">
        <f t="shared" si="19"/>
        <v>0</v>
      </c>
      <c r="AA75" s="194">
        <f t="shared" si="19"/>
        <v>0</v>
      </c>
      <c r="AB75" s="194">
        <f t="shared" si="19"/>
        <v>0</v>
      </c>
      <c r="AC75" s="194">
        <f t="shared" si="19"/>
        <v>0</v>
      </c>
      <c r="AD75" s="194">
        <f t="shared" si="19"/>
        <v>0</v>
      </c>
      <c r="AE75" s="194">
        <f t="shared" si="19"/>
        <v>0</v>
      </c>
      <c r="AF75" s="194">
        <f t="shared" si="19"/>
        <v>0</v>
      </c>
      <c r="AG75" s="194">
        <f t="shared" si="19"/>
        <v>0</v>
      </c>
      <c r="AH75" s="194">
        <f t="shared" si="19"/>
        <v>0</v>
      </c>
      <c r="AI75" s="194">
        <f t="shared" si="19"/>
        <v>0</v>
      </c>
      <c r="AJ75" s="194">
        <f t="shared" si="19"/>
        <v>0</v>
      </c>
      <c r="AK75" s="194">
        <f t="shared" si="19"/>
        <v>0</v>
      </c>
      <c r="AL75" s="194">
        <f t="shared" si="19"/>
        <v>0</v>
      </c>
      <c r="AM75" s="194">
        <f t="shared" si="19"/>
        <v>0</v>
      </c>
      <c r="AN75" s="194">
        <f t="shared" si="19"/>
        <v>0</v>
      </c>
      <c r="AO75" s="194">
        <f t="shared" si="19"/>
        <v>0</v>
      </c>
      <c r="AP75" s="194">
        <f t="shared" si="19"/>
        <v>0</v>
      </c>
      <c r="AQ75" s="194">
        <f t="shared" si="19"/>
        <v>0</v>
      </c>
      <c r="AR75" s="194">
        <f t="shared" si="19"/>
        <v>0</v>
      </c>
      <c r="AS75" s="194">
        <f>+AR50-AS50</f>
        <v>0</v>
      </c>
      <c r="AT75" s="194">
        <f t="shared" si="19"/>
        <v>0</v>
      </c>
      <c r="AU75" s="194">
        <f t="shared" si="19"/>
        <v>0</v>
      </c>
      <c r="AV75" s="194">
        <f t="shared" si="19"/>
        <v>0</v>
      </c>
      <c r="AW75" s="194">
        <f t="shared" si="19"/>
        <v>0</v>
      </c>
      <c r="AX75" s="194">
        <f t="shared" si="19"/>
        <v>0</v>
      </c>
      <c r="AY75" s="194">
        <f t="shared" si="19"/>
        <v>0</v>
      </c>
      <c r="AZ75" s="194">
        <f t="shared" si="19"/>
        <v>0</v>
      </c>
      <c r="BA75" s="194">
        <f t="shared" si="19"/>
        <v>0</v>
      </c>
    </row>
    <row r="76" spans="3:53" s="1" customFormat="1" ht="12.75">
      <c r="C76" s="179"/>
      <c r="D76" s="179"/>
      <c r="E76" s="179"/>
      <c r="F76" s="179"/>
      <c r="G76" s="179"/>
      <c r="H76" s="179"/>
      <c r="I76" s="179"/>
      <c r="J76" s="179"/>
      <c r="K76" s="179"/>
      <c r="L76" s="179"/>
      <c r="M76" s="179"/>
      <c r="N76" s="179"/>
      <c r="O76" s="179"/>
      <c r="P76" s="179"/>
      <c r="Q76" s="179"/>
      <c r="R76" s="179"/>
      <c r="S76" s="179"/>
      <c r="T76" s="179"/>
      <c r="U76" s="179"/>
      <c r="V76" s="179"/>
      <c r="W76" s="179"/>
      <c r="X76" s="179"/>
      <c r="Y76" s="179"/>
      <c r="Z76" s="179"/>
      <c r="AA76" s="179"/>
      <c r="AB76" s="183"/>
      <c r="AC76" s="179"/>
      <c r="AD76" s="179"/>
      <c r="AE76" s="179"/>
      <c r="AF76" s="179"/>
      <c r="AG76" s="179"/>
      <c r="AH76" s="179"/>
      <c r="AI76" s="179"/>
      <c r="AJ76" s="179"/>
      <c r="AK76" s="179"/>
      <c r="AL76" s="179"/>
      <c r="AM76" s="179"/>
      <c r="AN76" s="179"/>
      <c r="AO76" s="179"/>
      <c r="AP76" s="179"/>
      <c r="AQ76" s="179"/>
      <c r="AR76" s="179"/>
      <c r="AS76" s="179"/>
      <c r="AT76" s="179"/>
      <c r="AU76" s="179"/>
      <c r="AV76" s="179"/>
      <c r="AW76" s="179"/>
      <c r="AX76" s="179"/>
      <c r="AY76" s="179"/>
      <c r="AZ76" s="179"/>
      <c r="BA76" s="179"/>
    </row>
    <row r="77" spans="2:53" s="6" customFormat="1" ht="12.75">
      <c r="B77" s="74" t="s">
        <v>2</v>
      </c>
      <c r="C77" s="195">
        <f>C73+C75</f>
        <v>0</v>
      </c>
      <c r="D77" s="195">
        <f>(D73+D75)*1/(1+$C$86)^D49</f>
        <v>0</v>
      </c>
      <c r="E77" s="195">
        <f aca="true" t="shared" si="20" ref="E77:AA77">(E73+E75)*1/(1+$C$86)^E49</f>
        <v>0</v>
      </c>
      <c r="F77" s="195">
        <f t="shared" si="20"/>
        <v>0</v>
      </c>
      <c r="G77" s="195">
        <f t="shared" si="20"/>
        <v>0</v>
      </c>
      <c r="H77" s="195">
        <f t="shared" si="20"/>
        <v>0</v>
      </c>
      <c r="I77" s="195">
        <f t="shared" si="20"/>
        <v>0</v>
      </c>
      <c r="J77" s="195">
        <f t="shared" si="20"/>
        <v>0</v>
      </c>
      <c r="K77" s="195">
        <f t="shared" si="20"/>
        <v>0</v>
      </c>
      <c r="L77" s="195">
        <f t="shared" si="20"/>
        <v>0</v>
      </c>
      <c r="M77" s="195">
        <f t="shared" si="20"/>
        <v>0</v>
      </c>
      <c r="N77" s="195">
        <f t="shared" si="20"/>
        <v>0</v>
      </c>
      <c r="O77" s="195">
        <f t="shared" si="20"/>
        <v>0</v>
      </c>
      <c r="P77" s="195">
        <f t="shared" si="20"/>
        <v>0</v>
      </c>
      <c r="Q77" s="195">
        <f t="shared" si="20"/>
        <v>0</v>
      </c>
      <c r="R77" s="195">
        <f t="shared" si="20"/>
        <v>0</v>
      </c>
      <c r="S77" s="195">
        <f t="shared" si="20"/>
        <v>0</v>
      </c>
      <c r="T77" s="195">
        <f t="shared" si="20"/>
        <v>0</v>
      </c>
      <c r="U77" s="195">
        <f t="shared" si="20"/>
        <v>0</v>
      </c>
      <c r="V77" s="195">
        <f t="shared" si="20"/>
        <v>0</v>
      </c>
      <c r="W77" s="195">
        <f t="shared" si="20"/>
        <v>0</v>
      </c>
      <c r="X77" s="195">
        <f t="shared" si="20"/>
        <v>0</v>
      </c>
      <c r="Y77" s="195">
        <f t="shared" si="20"/>
        <v>0</v>
      </c>
      <c r="Z77" s="195">
        <f t="shared" si="20"/>
        <v>0</v>
      </c>
      <c r="AA77" s="195">
        <f t="shared" si="20"/>
        <v>0</v>
      </c>
      <c r="AB77" s="195">
        <f>(AB73+AB75)*1/(1+$C$86)^AB49</f>
        <v>0</v>
      </c>
      <c r="AC77" s="195">
        <f aca="true" t="shared" si="21" ref="AC77:BA77">(AC73+AC75)*1/(1+$C$86)^AC49</f>
        <v>0</v>
      </c>
      <c r="AD77" s="195">
        <f t="shared" si="21"/>
        <v>0</v>
      </c>
      <c r="AE77" s="195">
        <f t="shared" si="21"/>
        <v>0</v>
      </c>
      <c r="AF77" s="195">
        <f t="shared" si="21"/>
        <v>0</v>
      </c>
      <c r="AG77" s="195">
        <f t="shared" si="21"/>
        <v>0</v>
      </c>
      <c r="AH77" s="195">
        <f t="shared" si="21"/>
        <v>0</v>
      </c>
      <c r="AI77" s="195">
        <f t="shared" si="21"/>
        <v>0</v>
      </c>
      <c r="AJ77" s="195">
        <f t="shared" si="21"/>
        <v>0</v>
      </c>
      <c r="AK77" s="195">
        <f t="shared" si="21"/>
        <v>0</v>
      </c>
      <c r="AL77" s="195">
        <f t="shared" si="21"/>
        <v>0</v>
      </c>
      <c r="AM77" s="195">
        <f t="shared" si="21"/>
        <v>0</v>
      </c>
      <c r="AN77" s="195">
        <f t="shared" si="21"/>
        <v>0</v>
      </c>
      <c r="AO77" s="195">
        <f t="shared" si="21"/>
        <v>0</v>
      </c>
      <c r="AP77" s="195">
        <f t="shared" si="21"/>
        <v>0</v>
      </c>
      <c r="AQ77" s="195">
        <f t="shared" si="21"/>
        <v>0</v>
      </c>
      <c r="AR77" s="195">
        <f t="shared" si="21"/>
        <v>0</v>
      </c>
      <c r="AS77" s="195">
        <f>(AS73+AS75)*1/(1+$C$86)^AS49</f>
        <v>0</v>
      </c>
      <c r="AT77" s="195">
        <f t="shared" si="21"/>
        <v>0</v>
      </c>
      <c r="AU77" s="195">
        <f t="shared" si="21"/>
        <v>0</v>
      </c>
      <c r="AV77" s="195">
        <f t="shared" si="21"/>
        <v>0</v>
      </c>
      <c r="AW77" s="195">
        <f t="shared" si="21"/>
        <v>0</v>
      </c>
      <c r="AX77" s="195">
        <f t="shared" si="21"/>
        <v>0</v>
      </c>
      <c r="AY77" s="195">
        <f t="shared" si="21"/>
        <v>0</v>
      </c>
      <c r="AZ77" s="195">
        <f t="shared" si="21"/>
        <v>0</v>
      </c>
      <c r="BA77" s="195">
        <f t="shared" si="21"/>
        <v>0</v>
      </c>
    </row>
    <row r="78" spans="2:53" s="1" customFormat="1" ht="12.75">
      <c r="B78" s="75" t="s">
        <v>95</v>
      </c>
      <c r="C78" s="196">
        <f>SUM(C77:BA77)</f>
        <v>0</v>
      </c>
      <c r="D78" s="196"/>
      <c r="E78" s="196"/>
      <c r="F78" s="196"/>
      <c r="G78" s="196"/>
      <c r="H78" s="196"/>
      <c r="I78" s="196"/>
      <c r="J78" s="196"/>
      <c r="K78" s="196"/>
      <c r="L78" s="196"/>
      <c r="M78" s="196"/>
      <c r="N78" s="196"/>
      <c r="O78" s="196"/>
      <c r="P78" s="196"/>
      <c r="Q78" s="196"/>
      <c r="R78" s="196"/>
      <c r="S78" s="196"/>
      <c r="T78" s="196"/>
      <c r="U78" s="196"/>
      <c r="V78" s="196"/>
      <c r="W78" s="196"/>
      <c r="X78" s="196"/>
      <c r="Y78" s="196"/>
      <c r="Z78" s="196"/>
      <c r="AA78" s="196"/>
      <c r="AB78" s="196"/>
      <c r="AC78" s="196"/>
      <c r="AD78" s="196"/>
      <c r="AE78" s="196"/>
      <c r="AF78" s="196"/>
      <c r="AG78" s="196"/>
      <c r="AH78" s="196"/>
      <c r="AI78" s="196"/>
      <c r="AJ78" s="196"/>
      <c r="AK78" s="196"/>
      <c r="AL78" s="196"/>
      <c r="AM78" s="196"/>
      <c r="AN78" s="196"/>
      <c r="AO78" s="196"/>
      <c r="AP78" s="196"/>
      <c r="AQ78" s="196"/>
      <c r="AR78" s="196"/>
      <c r="AS78" s="196"/>
      <c r="AT78" s="196"/>
      <c r="AU78" s="196"/>
      <c r="AV78" s="196"/>
      <c r="AW78" s="196"/>
      <c r="AX78" s="196"/>
      <c r="AY78" s="196"/>
      <c r="AZ78" s="196"/>
      <c r="BA78" s="197"/>
    </row>
    <row r="79" spans="3:53" s="1" customFormat="1" ht="12.75">
      <c r="C79" s="179"/>
      <c r="D79" s="179"/>
      <c r="E79" s="179"/>
      <c r="F79" s="179"/>
      <c r="G79" s="179"/>
      <c r="H79" s="179"/>
      <c r="I79" s="179"/>
      <c r="J79" s="179"/>
      <c r="K79" s="179"/>
      <c r="L79" s="179"/>
      <c r="M79" s="179"/>
      <c r="N79" s="179"/>
      <c r="O79" s="179"/>
      <c r="P79" s="179"/>
      <c r="Q79" s="179"/>
      <c r="R79" s="179"/>
      <c r="S79" s="19"/>
      <c r="T79" s="19"/>
      <c r="U79" s="19"/>
      <c r="V79" s="19"/>
      <c r="W79" s="19"/>
      <c r="X79" s="19"/>
      <c r="Y79" s="19"/>
      <c r="Z79" s="19"/>
      <c r="AA79" s="19"/>
      <c r="AB79" s="19"/>
      <c r="AC79" s="19"/>
      <c r="AD79" s="19"/>
      <c r="AE79" s="19"/>
      <c r="AF79" s="19"/>
      <c r="AG79" s="19"/>
      <c r="AH79" s="19"/>
      <c r="AI79" s="19"/>
      <c r="AJ79" s="19"/>
      <c r="AK79" s="19"/>
      <c r="AL79" s="19"/>
      <c r="AM79" s="19"/>
      <c r="AN79" s="19"/>
      <c r="AO79" s="19"/>
      <c r="AP79" s="19"/>
      <c r="AQ79" s="19"/>
      <c r="AR79" s="19"/>
      <c r="AS79" s="19"/>
      <c r="AT79" s="19"/>
      <c r="AU79" s="19"/>
      <c r="AV79" s="19"/>
      <c r="AW79" s="19"/>
      <c r="AX79" s="19"/>
      <c r="AY79" s="19"/>
      <c r="AZ79" s="19"/>
      <c r="BA79" s="19"/>
    </row>
    <row r="80" spans="2:53" ht="15.75" thickBot="1">
      <c r="B80" s="9" t="s">
        <v>62</v>
      </c>
      <c r="C80" s="198">
        <f>+C78</f>
        <v>0</v>
      </c>
      <c r="D80" s="19"/>
      <c r="E80" s="19"/>
      <c r="F80" s="19"/>
      <c r="G80" s="19"/>
      <c r="H80" s="19"/>
      <c r="I80" s="19"/>
      <c r="J80" s="199"/>
      <c r="K80" s="19"/>
      <c r="L80" s="19"/>
      <c r="M80" s="19"/>
      <c r="N80" s="19"/>
      <c r="O80" s="19"/>
      <c r="P80" s="19"/>
      <c r="Q80" s="19"/>
      <c r="R80" s="19"/>
      <c r="S80" s="19"/>
      <c r="T80" s="19"/>
      <c r="U80" s="19"/>
      <c r="V80" s="19"/>
      <c r="W80" s="19"/>
      <c r="X80" s="19"/>
      <c r="Y80" s="19"/>
      <c r="Z80" s="19"/>
      <c r="AA80" s="19"/>
      <c r="AB80" s="19"/>
      <c r="AC80" s="19"/>
      <c r="AD80" s="19"/>
      <c r="AE80" s="19"/>
      <c r="AF80" s="19"/>
      <c r="AG80" s="19"/>
      <c r="AH80" s="19"/>
      <c r="AI80" s="19"/>
      <c r="AJ80" s="19"/>
      <c r="AK80" s="19"/>
      <c r="AL80" s="19"/>
      <c r="AM80" s="19"/>
      <c r="AN80" s="19"/>
      <c r="AO80" s="19"/>
      <c r="AP80" s="19"/>
      <c r="AQ80" s="19"/>
      <c r="AR80" s="19"/>
      <c r="AS80" s="19"/>
      <c r="AT80" s="19"/>
      <c r="AU80" s="19"/>
      <c r="AV80" s="19"/>
      <c r="AW80" s="19"/>
      <c r="AX80" s="19"/>
      <c r="AY80" s="19"/>
      <c r="AZ80" s="19"/>
      <c r="BA80" s="19"/>
    </row>
    <row r="81" spans="3:10" ht="13.5" thickTop="1">
      <c r="C81" s="19"/>
      <c r="J81" s="13"/>
    </row>
    <row r="82" spans="9:10" ht="12.75">
      <c r="I82" s="13"/>
      <c r="J82" s="13"/>
    </row>
    <row r="83" spans="2:10" ht="15">
      <c r="B83" s="17" t="s">
        <v>14</v>
      </c>
      <c r="I83" s="13"/>
      <c r="J83" s="13"/>
    </row>
    <row r="84" spans="2:4" ht="12.75">
      <c r="B84" s="10"/>
      <c r="D84" s="2"/>
    </row>
    <row r="85" spans="2:4" ht="12.75">
      <c r="B85" s="10" t="s">
        <v>33</v>
      </c>
      <c r="C85" s="12">
        <f>+D43</f>
        <v>0.08</v>
      </c>
      <c r="D85" s="2"/>
    </row>
    <row r="86" spans="2:7" ht="12.75">
      <c r="B86" s="10" t="s">
        <v>37</v>
      </c>
      <c r="C86" s="87">
        <f>+D42</f>
        <v>0.06</v>
      </c>
      <c r="D86" t="s">
        <v>10</v>
      </c>
      <c r="F86" s="16"/>
      <c r="G86" s="11"/>
    </row>
    <row r="87" spans="2:6" ht="12.75">
      <c r="B87" s="82" t="s">
        <v>64</v>
      </c>
      <c r="C87" s="87">
        <f>5.12%+(E87/100)%</f>
        <v>0.06620000000000001</v>
      </c>
      <c r="D87" s="2" t="s">
        <v>11</v>
      </c>
      <c r="E87" s="86">
        <v>150</v>
      </c>
      <c r="F87" t="s">
        <v>12</v>
      </c>
    </row>
    <row r="88" ht="12.75">
      <c r="D88" s="2"/>
    </row>
    <row r="89" spans="2:3" ht="12.75">
      <c r="B89" s="211" t="s">
        <v>46</v>
      </c>
      <c r="C89" s="212"/>
    </row>
    <row r="90" spans="2:3" ht="12.75">
      <c r="B90" s="66" t="s">
        <v>45</v>
      </c>
      <c r="C90" s="67">
        <v>20</v>
      </c>
    </row>
    <row r="91" spans="2:3" ht="12.75">
      <c r="B91" s="66" t="s">
        <v>47</v>
      </c>
      <c r="C91" s="68">
        <f>-C56</f>
        <v>0</v>
      </c>
    </row>
    <row r="92" spans="2:3" ht="12.75">
      <c r="B92" s="66" t="s">
        <v>48</v>
      </c>
      <c r="C92" s="69">
        <f>+C87</f>
        <v>0.06620000000000001</v>
      </c>
    </row>
    <row r="93" spans="2:3" ht="12.75">
      <c r="B93" s="66" t="s">
        <v>50</v>
      </c>
      <c r="C93" s="68">
        <v>0</v>
      </c>
    </row>
    <row r="94" spans="2:3" ht="12.75">
      <c r="B94" s="70" t="s">
        <v>49</v>
      </c>
      <c r="C94" s="71">
        <f>+PMT(C92,C90,C91,C93,0)</f>
        <v>0</v>
      </c>
    </row>
  </sheetData>
  <sheetProtection/>
  <mergeCells count="9">
    <mergeCell ref="A1:O1"/>
    <mergeCell ref="A11:B11"/>
    <mergeCell ref="G11:I11"/>
    <mergeCell ref="A28:C28"/>
    <mergeCell ref="B89:C89"/>
    <mergeCell ref="I24:I25"/>
    <mergeCell ref="J24:J25"/>
    <mergeCell ref="K24:K25"/>
    <mergeCell ref="L24:L25"/>
  </mergeCells>
  <dataValidations count="1">
    <dataValidation allowBlank="1" showInputMessage="1" showErrorMessage="1" promptTitle="Kapitalstruktur" prompt="In Summe nicht über 100%!" errorTitle="Über 100%" sqref="D35:D36"/>
  </dataValidations>
  <printOptions/>
  <pageMargins left="0.35433070866141736" right="0.2362204724409449" top="0.7874015748031497" bottom="0.3937007874015748" header="0.31496062992125984" footer="0.31496062992125984"/>
  <pageSetup fitToHeight="1" fitToWidth="1" horizontalDpi="600" verticalDpi="600" orientation="landscape" paperSize="8" scale="64" r:id="rId4"/>
  <headerFooter>
    <oddFooter>&amp;RDruckdatum: &amp;D</oddFooter>
  </headerFooter>
  <drawing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BF97"/>
  <sheetViews>
    <sheetView showGridLines="0" zoomScale="80" zoomScaleNormal="80" zoomScalePageLayoutView="0" workbookViewId="0" topLeftCell="A1">
      <pane xSplit="3" ySplit="11" topLeftCell="D12" activePane="bottomRight" state="frozen"/>
      <selection pane="topLeft" activeCell="A1" sqref="A1"/>
      <selection pane="topRight" activeCell="D1" sqref="D1"/>
      <selection pane="bottomLeft" activeCell="A8" sqref="A8"/>
      <selection pane="bottomRight" activeCell="J2" sqref="J1:J16384"/>
    </sheetView>
  </sheetViews>
  <sheetFormatPr defaultColWidth="11.421875" defaultRowHeight="12.75"/>
  <cols>
    <col min="1" max="1" width="4.00390625" style="0" customWidth="1"/>
    <col min="2" max="2" width="52.8515625" style="0" customWidth="1"/>
    <col min="3" max="3" width="18.57421875" style="0" customWidth="1"/>
    <col min="4" max="4" width="15.28125" style="0" customWidth="1"/>
    <col min="5" max="5" width="14.57421875" style="0" customWidth="1"/>
    <col min="6" max="6" width="13.00390625" style="0" bestFit="1" customWidth="1"/>
    <col min="7" max="7" width="14.421875" style="0" customWidth="1"/>
    <col min="8" max="8" width="14.421875" style="0" bestFit="1" customWidth="1"/>
    <col min="9" max="9" width="15.7109375" style="0" customWidth="1"/>
    <col min="10" max="10" width="14.7109375" style="0" customWidth="1"/>
    <col min="11" max="15" width="13.00390625" style="0" bestFit="1" customWidth="1"/>
    <col min="16" max="20" width="12.8515625" style="0" bestFit="1" customWidth="1"/>
    <col min="21" max="53" width="12.8515625" style="0" customWidth="1"/>
    <col min="55" max="55" width="14.421875" style="83" bestFit="1" customWidth="1"/>
    <col min="57" max="57" width="13.28125" style="0" bestFit="1" customWidth="1"/>
  </cols>
  <sheetData>
    <row r="1" spans="1:15" ht="24" customHeight="1" thickBot="1">
      <c r="A1" s="202" t="s">
        <v>115</v>
      </c>
      <c r="B1" s="203"/>
      <c r="C1" s="203"/>
      <c r="D1" s="203"/>
      <c r="E1" s="203"/>
      <c r="F1" s="203"/>
      <c r="G1" s="203"/>
      <c r="H1" s="203"/>
      <c r="I1" s="203"/>
      <c r="J1" s="203"/>
      <c r="K1" s="203"/>
      <c r="L1" s="203"/>
      <c r="M1" s="203"/>
      <c r="N1" s="203"/>
      <c r="O1" s="204"/>
    </row>
    <row r="2" spans="2:55" ht="9.75" customHeight="1">
      <c r="B2" s="166"/>
      <c r="C2" s="167"/>
      <c r="BC2"/>
    </row>
    <row r="3" spans="2:4" s="168" customFormat="1" ht="19.5" customHeight="1">
      <c r="B3" s="169" t="s">
        <v>108</v>
      </c>
      <c r="C3" s="170">
        <f>'ohne Fremdfin ohne Förd (ROI)'!C3</f>
        <v>0</v>
      </c>
      <c r="D3" s="171"/>
    </row>
    <row r="4" spans="1:4" s="176" customFormat="1" ht="19.5" customHeight="1">
      <c r="A4" s="172"/>
      <c r="B4" s="173" t="s">
        <v>109</v>
      </c>
      <c r="C4" s="174">
        <f>'ohne Fremdfin ohne Förd (ROI)'!C4</f>
        <v>0</v>
      </c>
      <c r="D4" s="175"/>
    </row>
    <row r="5" spans="1:2" s="19" customFormat="1" ht="9.75" customHeight="1">
      <c r="A5" s="18"/>
      <c r="B5" s="177"/>
    </row>
    <row r="6" spans="1:55" s="19" customFormat="1" ht="15" customHeight="1">
      <c r="A6" s="18" t="s">
        <v>86</v>
      </c>
      <c r="B6" s="18"/>
      <c r="BC6" s="83"/>
    </row>
    <row r="7" spans="1:55" s="19" customFormat="1" ht="15" customHeight="1">
      <c r="A7" s="18" t="s">
        <v>94</v>
      </c>
      <c r="B7" s="18"/>
      <c r="BC7" s="83"/>
    </row>
    <row r="8" spans="1:55" s="19" customFormat="1" ht="15" customHeight="1">
      <c r="A8" s="84" t="s">
        <v>68</v>
      </c>
      <c r="BC8" s="83"/>
    </row>
    <row r="9" spans="1:55" s="19" customFormat="1" ht="15" customHeight="1">
      <c r="A9" s="88" t="s">
        <v>69</v>
      </c>
      <c r="BC9" s="83"/>
    </row>
    <row r="10" spans="1:55" s="19" customFormat="1" ht="15" customHeight="1" thickBot="1">
      <c r="A10" s="84"/>
      <c r="BC10" s="83"/>
    </row>
    <row r="11" spans="1:55" s="19" customFormat="1" ht="39.75" thickBot="1" thickTop="1">
      <c r="A11" s="205" t="s">
        <v>16</v>
      </c>
      <c r="B11" s="206"/>
      <c r="C11" s="79" t="s">
        <v>116</v>
      </c>
      <c r="D11" s="80" t="s">
        <v>52</v>
      </c>
      <c r="E11" s="80" t="s">
        <v>71</v>
      </c>
      <c r="F11" s="80" t="s">
        <v>53</v>
      </c>
      <c r="G11" s="20"/>
      <c r="H11" s="207" t="s">
        <v>92</v>
      </c>
      <c r="I11" s="208"/>
      <c r="J11" s="209"/>
      <c r="BC11" s="83"/>
    </row>
    <row r="12" spans="1:55" s="19" customFormat="1" ht="15" customHeight="1" thickTop="1">
      <c r="A12" s="46" t="s">
        <v>112</v>
      </c>
      <c r="B12" s="20"/>
      <c r="C12" s="51">
        <f>$D$42</f>
        <v>50</v>
      </c>
      <c r="D12" s="50">
        <f>'ohne Fremdfin ohne Förd (ROI)'!D12</f>
        <v>0</v>
      </c>
      <c r="E12" s="125" t="e">
        <f aca="true" t="shared" si="0" ref="E12:E17">+D12*($M$27/($D$22-$D$18))</f>
        <v>#DIV/0!</v>
      </c>
      <c r="F12" s="125">
        <v>0</v>
      </c>
      <c r="G12" s="20" t="s">
        <v>18</v>
      </c>
      <c r="H12" s="33" t="s">
        <v>17</v>
      </c>
      <c r="I12" s="20"/>
      <c r="J12" s="34" t="s">
        <v>29</v>
      </c>
      <c r="BC12" s="83"/>
    </row>
    <row r="13" spans="1:55" s="19" customFormat="1" ht="15" customHeight="1">
      <c r="A13" s="46" t="s">
        <v>113</v>
      </c>
      <c r="B13" s="20"/>
      <c r="C13" s="51">
        <f>$D$42</f>
        <v>50</v>
      </c>
      <c r="D13" s="50">
        <f>'ohne Fremdfin ohne Förd (ROI)'!D13</f>
        <v>0</v>
      </c>
      <c r="E13" s="125" t="e">
        <f t="shared" si="0"/>
        <v>#DIV/0!</v>
      </c>
      <c r="F13" s="125">
        <v>0</v>
      </c>
      <c r="G13" s="20" t="s">
        <v>18</v>
      </c>
      <c r="H13" s="33" t="s">
        <v>87</v>
      </c>
      <c r="I13" s="20"/>
      <c r="J13" s="34" t="s">
        <v>29</v>
      </c>
      <c r="BC13" s="83"/>
    </row>
    <row r="14" spans="1:55" s="19" customFormat="1" ht="15" customHeight="1">
      <c r="A14" s="46" t="s">
        <v>20</v>
      </c>
      <c r="B14" s="20"/>
      <c r="C14" s="51">
        <f>$D$41</f>
        <v>25</v>
      </c>
      <c r="D14" s="50">
        <f>'ohne Fremdfin ohne Förd (ROI)'!D14</f>
        <v>0</v>
      </c>
      <c r="E14" s="125" t="e">
        <f t="shared" si="0"/>
        <v>#DIV/0!</v>
      </c>
      <c r="F14" s="125">
        <f>+D14*(1+$D$43)^25</f>
        <v>0</v>
      </c>
      <c r="G14" s="20" t="s">
        <v>18</v>
      </c>
      <c r="H14" s="33" t="s">
        <v>19</v>
      </c>
      <c r="I14" s="20"/>
      <c r="J14" s="34" t="s">
        <v>29</v>
      </c>
      <c r="BC14" s="83"/>
    </row>
    <row r="15" spans="1:55" s="19" customFormat="1" ht="15" customHeight="1">
      <c r="A15" s="46" t="s">
        <v>97</v>
      </c>
      <c r="B15" s="20"/>
      <c r="C15" s="51">
        <f>$D$41</f>
        <v>25</v>
      </c>
      <c r="D15" s="50">
        <f>'ohne Fremdfin ohne Förd (ROI)'!D15</f>
        <v>0</v>
      </c>
      <c r="E15" s="125" t="e">
        <f t="shared" si="0"/>
        <v>#DIV/0!</v>
      </c>
      <c r="F15" s="125">
        <f>+D15*(1+$D$43)^25</f>
        <v>0</v>
      </c>
      <c r="G15" s="20" t="s">
        <v>18</v>
      </c>
      <c r="H15" s="33" t="s">
        <v>88</v>
      </c>
      <c r="I15" s="20"/>
      <c r="J15" s="135" t="s">
        <v>89</v>
      </c>
      <c r="BC15" s="83"/>
    </row>
    <row r="16" spans="1:55" s="19" customFormat="1" ht="15" customHeight="1">
      <c r="A16" s="46" t="s">
        <v>21</v>
      </c>
      <c r="B16" s="20"/>
      <c r="C16" s="51">
        <f>$D$41</f>
        <v>25</v>
      </c>
      <c r="D16" s="50">
        <f>'ohne Fremdfin ohne Förd (ROI)'!D16</f>
        <v>0</v>
      </c>
      <c r="E16" s="125" t="e">
        <f t="shared" si="0"/>
        <v>#DIV/0!</v>
      </c>
      <c r="F16" s="125">
        <f>+D16*(1+$D$43)^25</f>
        <v>0</v>
      </c>
      <c r="G16" s="20" t="s">
        <v>18</v>
      </c>
      <c r="H16" s="134" t="s">
        <v>90</v>
      </c>
      <c r="I16" s="20"/>
      <c r="J16" s="34" t="s">
        <v>29</v>
      </c>
      <c r="BC16" s="83"/>
    </row>
    <row r="17" spans="1:55" s="19" customFormat="1" ht="15" customHeight="1">
      <c r="A17" s="55" t="s">
        <v>114</v>
      </c>
      <c r="B17" s="20"/>
      <c r="C17" s="51">
        <f>$D$41</f>
        <v>25</v>
      </c>
      <c r="D17" s="50">
        <f>'ohne Fremdfin ohne Förd (ROI)'!D17</f>
        <v>0</v>
      </c>
      <c r="E17" s="125" t="e">
        <f t="shared" si="0"/>
        <v>#DIV/0!</v>
      </c>
      <c r="F17" s="125">
        <f>+D17*(1+$D$43)^25</f>
        <v>0</v>
      </c>
      <c r="G17" s="20" t="s">
        <v>18</v>
      </c>
      <c r="H17" s="134" t="s">
        <v>91</v>
      </c>
      <c r="I17" s="20"/>
      <c r="J17" s="135">
        <v>0</v>
      </c>
      <c r="BC17" s="83"/>
    </row>
    <row r="18" spans="1:55" s="19" customFormat="1" ht="15" customHeight="1">
      <c r="A18" s="47" t="s">
        <v>31</v>
      </c>
      <c r="B18" s="25"/>
      <c r="C18" s="51">
        <v>0</v>
      </c>
      <c r="D18" s="50">
        <f>'ohne Fremdfin ohne Förd (ROI)'!D18</f>
        <v>0</v>
      </c>
      <c r="E18" s="125"/>
      <c r="F18" s="125"/>
      <c r="G18" s="20"/>
      <c r="H18" s="35" t="s">
        <v>27</v>
      </c>
      <c r="I18" s="20"/>
      <c r="J18" s="34" t="s">
        <v>29</v>
      </c>
      <c r="BC18" s="83"/>
    </row>
    <row r="19" spans="1:55" s="19" customFormat="1" ht="15" customHeight="1">
      <c r="A19" s="48" t="s">
        <v>65</v>
      </c>
      <c r="B19" s="25"/>
      <c r="C19" s="51"/>
      <c r="D19" s="50"/>
      <c r="E19" s="125"/>
      <c r="F19" s="125"/>
      <c r="G19" s="20"/>
      <c r="H19" s="33" t="s">
        <v>22</v>
      </c>
      <c r="I19" s="20"/>
      <c r="J19" s="34" t="s">
        <v>29</v>
      </c>
      <c r="BC19" s="83"/>
    </row>
    <row r="20" spans="1:55" s="19" customFormat="1" ht="15" customHeight="1">
      <c r="A20" s="47"/>
      <c r="B20" s="77" t="s">
        <v>66</v>
      </c>
      <c r="C20" s="51">
        <f>$D$42</f>
        <v>50</v>
      </c>
      <c r="D20" s="50">
        <f>'ohne Fremdfin ohne Förd (ROI)'!D20</f>
        <v>0</v>
      </c>
      <c r="E20" s="125" t="e">
        <f>+(M27-SUM(E12:E17))*D20/(D20+D21)</f>
        <v>#DIV/0!</v>
      </c>
      <c r="F20" s="125">
        <v>0</v>
      </c>
      <c r="G20" s="20" t="s">
        <v>18</v>
      </c>
      <c r="H20" s="35" t="s">
        <v>28</v>
      </c>
      <c r="I20" s="20"/>
      <c r="J20" s="34" t="s">
        <v>29</v>
      </c>
      <c r="K20" s="161"/>
      <c r="L20" s="161"/>
      <c r="BC20" s="83"/>
    </row>
    <row r="21" spans="1:55" s="19" customFormat="1" ht="13.5" thickBot="1">
      <c r="A21" s="46"/>
      <c r="B21" s="45" t="s">
        <v>32</v>
      </c>
      <c r="C21" s="51">
        <f>$D$42</f>
        <v>50</v>
      </c>
      <c r="D21" s="50">
        <f>'ohne Fremdfin ohne Förd (ROI)'!D21</f>
        <v>0</v>
      </c>
      <c r="E21" s="125" t="e">
        <f>+(M27-SUM(E12:E17))*D21/(D21+D20)</f>
        <v>#DIV/0!</v>
      </c>
      <c r="F21" s="125">
        <v>0</v>
      </c>
      <c r="G21" s="20" t="s">
        <v>18</v>
      </c>
      <c r="H21" s="36" t="s">
        <v>24</v>
      </c>
      <c r="I21" s="37"/>
      <c r="J21" s="38">
        <f>+'Berechnungstool pauschale BK'!I4</f>
        <v>0</v>
      </c>
      <c r="K21" s="160" t="s">
        <v>106</v>
      </c>
      <c r="L21" s="161"/>
      <c r="BC21" s="83"/>
    </row>
    <row r="22" spans="1:55" s="19" customFormat="1" ht="15" customHeight="1" thickTop="1">
      <c r="A22" s="76" t="s">
        <v>54</v>
      </c>
      <c r="B22" s="52"/>
      <c r="C22" s="53"/>
      <c r="D22" s="54">
        <f>SUM(D12:D21)</f>
        <v>0</v>
      </c>
      <c r="E22" s="54" t="e">
        <f>SUM(E12:E21)</f>
        <v>#DIV/0!</v>
      </c>
      <c r="F22" s="54">
        <f>SUM(F12:F21)</f>
        <v>0</v>
      </c>
      <c r="G22" s="20" t="s">
        <v>18</v>
      </c>
      <c r="K22" s="161"/>
      <c r="L22" s="161"/>
      <c r="BC22" s="83"/>
    </row>
    <row r="23" spans="1:55" s="19" customFormat="1" ht="12.75">
      <c r="A23" s="76" t="s">
        <v>72</v>
      </c>
      <c r="B23" s="52"/>
      <c r="C23" s="89"/>
      <c r="D23" s="54" t="e">
        <f>-E22</f>
        <v>#DIV/0!</v>
      </c>
      <c r="E23" s="24"/>
      <c r="F23" s="20"/>
      <c r="G23" s="20"/>
      <c r="BC23" s="83"/>
    </row>
    <row r="24" spans="1:55" s="19" customFormat="1" ht="12.75">
      <c r="A24" s="76" t="s">
        <v>73</v>
      </c>
      <c r="B24" s="52"/>
      <c r="C24" s="89"/>
      <c r="D24" s="54" t="e">
        <f>+D22+D23</f>
        <v>#DIV/0!</v>
      </c>
      <c r="E24" s="24"/>
      <c r="F24" s="20"/>
      <c r="G24" s="20"/>
      <c r="BC24" s="83"/>
    </row>
    <row r="25" spans="1:55" s="19" customFormat="1" ht="12.75">
      <c r="A25" s="20"/>
      <c r="B25" s="20"/>
      <c r="C25" s="20"/>
      <c r="D25" s="24"/>
      <c r="E25" s="24"/>
      <c r="F25" s="20"/>
      <c r="G25" s="20"/>
      <c r="BC25" s="83"/>
    </row>
    <row r="26" spans="1:55" s="19" customFormat="1" ht="36.75" customHeight="1">
      <c r="A26" s="20"/>
      <c r="B26" s="20"/>
      <c r="C26" s="20"/>
      <c r="D26" s="24"/>
      <c r="E26" s="24"/>
      <c r="F26" s="20"/>
      <c r="G26" s="20"/>
      <c r="H26" s="92"/>
      <c r="I26" s="201" t="s">
        <v>118</v>
      </c>
      <c r="J26" s="201" t="s">
        <v>117</v>
      </c>
      <c r="K26" s="93" t="s">
        <v>74</v>
      </c>
      <c r="L26" s="118" t="s">
        <v>84</v>
      </c>
      <c r="M26" s="94" t="s">
        <v>75</v>
      </c>
      <c r="BC26" s="83"/>
    </row>
    <row r="27" spans="1:55" s="19" customFormat="1" ht="12.75">
      <c r="A27" s="20"/>
      <c r="B27" s="20"/>
      <c r="C27" s="81" t="s">
        <v>55</v>
      </c>
      <c r="D27" s="54" t="e">
        <f>D22*$D$38-E22</f>
        <v>#DIV/0!</v>
      </c>
      <c r="E27" s="54" t="e">
        <f>+E22</f>
        <v>#DIV/0!</v>
      </c>
      <c r="F27" s="54">
        <f>F22*$F$38</f>
        <v>0</v>
      </c>
      <c r="G27" s="20"/>
      <c r="H27" s="156">
        <f>+D32</f>
        <v>0</v>
      </c>
      <c r="I27" s="157">
        <f>IF($D$33&lt;=500,ROUND(H27*1750,0),IF($D$33&lt;=2000,ROUND(H27*ROUND((1750-500*($D$33-500)/1500),2),0),IF($D$33&lt;10000,ROUND(H27*ROUND((1250-600*($D$33-2000)/8000),2),0),"&gt; 10 MW")))</f>
        <v>0</v>
      </c>
      <c r="J27" s="213" t="e">
        <f>MAX(I27:I28)</f>
        <v>#DIV/0!</v>
      </c>
      <c r="K27" s="215">
        <f>+'ohne Fremdfin ohne Förd (ROI)'!J24</f>
        <v>0</v>
      </c>
      <c r="L27" s="213">
        <f>+IF(D33&lt;500,ROUND(K27*0.35,0),IF(D33&lt;2000,ROUND(K27*ROUND((0.35-0.1*(D33-500)/1500),4),0),IF(D33&lt;10000,ROUND(K27*ROUND((0.25-0.1*(D33-2000)/8000),4),0),"&gt; 10MW")))</f>
        <v>0</v>
      </c>
      <c r="M27" s="213" t="e">
        <f>H29*K27</f>
        <v>#DIV/0!</v>
      </c>
      <c r="BC27" s="83"/>
    </row>
    <row r="28" spans="1:55" s="19" customFormat="1" ht="12.75">
      <c r="A28" s="20"/>
      <c r="B28" s="20"/>
      <c r="C28" s="81" t="s">
        <v>56</v>
      </c>
      <c r="D28" s="54">
        <f>D22*$D$39</f>
        <v>0</v>
      </c>
      <c r="E28" s="54">
        <v>0</v>
      </c>
      <c r="F28" s="54">
        <f>F22*$F$39</f>
        <v>0</v>
      </c>
      <c r="G28" s="20"/>
      <c r="H28" s="158">
        <f>+D34</f>
        <v>0</v>
      </c>
      <c r="I28" s="157" t="e">
        <f>IF($D$33&lt;=500,ROUND(D33*D34/D35*1750,0),IF($D$33&lt;=2000,ROUND(D33*D34/D35*ROUND((1750-500*($D$33-500)/1500),2),0),IF($D$33&lt;10000,ROUND(D33*D34/D35*ROUND((1250-600*($D$33-2000)/8000),2),0),"&gt; 10 MW")))</f>
        <v>#DIV/0!</v>
      </c>
      <c r="J28" s="214"/>
      <c r="K28" s="216"/>
      <c r="L28" s="214"/>
      <c r="M28" s="214"/>
      <c r="BC28" s="83"/>
    </row>
    <row r="29" spans="1:13" s="19" customFormat="1" ht="12.75" customHeight="1">
      <c r="A29" s="20"/>
      <c r="B29" s="20"/>
      <c r="C29" s="20"/>
      <c r="D29" s="24"/>
      <c r="E29" s="20"/>
      <c r="F29" s="20"/>
      <c r="H29" s="159" t="e">
        <f>IF(D33&lt;=50,J27/K27,MIN(J27/K27,L27/K27))</f>
        <v>#DIV/0!</v>
      </c>
      <c r="I29" s="164" t="s">
        <v>70</v>
      </c>
      <c r="J29" s="157"/>
      <c r="K29" s="157"/>
      <c r="L29" s="157"/>
      <c r="M29" s="89"/>
    </row>
    <row r="30" spans="1:6" s="19" customFormat="1" ht="12.75" customHeight="1">
      <c r="A30" s="20"/>
      <c r="B30" s="20"/>
      <c r="C30" s="20"/>
      <c r="D30" s="24"/>
      <c r="E30" s="20"/>
      <c r="F30" s="20"/>
    </row>
    <row r="31" spans="1:55" s="19" customFormat="1" ht="25.5">
      <c r="A31" s="205" t="s">
        <v>39</v>
      </c>
      <c r="B31" s="210"/>
      <c r="C31" s="206"/>
      <c r="D31" s="80" t="s">
        <v>40</v>
      </c>
      <c r="E31" s="80" t="s">
        <v>60</v>
      </c>
      <c r="F31" s="80" t="s">
        <v>59</v>
      </c>
      <c r="G31" s="20"/>
      <c r="K31" s="23"/>
      <c r="BC31" s="83"/>
    </row>
    <row r="32" spans="1:55" s="19" customFormat="1" ht="15" customHeight="1">
      <c r="A32" s="20" t="s">
        <v>98</v>
      </c>
      <c r="B32" s="20"/>
      <c r="C32" s="20"/>
      <c r="D32" s="58">
        <f>'ohne Fremdfin ohne Förd (ROI)'!D29</f>
        <v>0</v>
      </c>
      <c r="E32" s="126" t="e">
        <f>+H29</f>
        <v>#DIV/0!</v>
      </c>
      <c r="F32" s="127"/>
      <c r="G32" s="20"/>
      <c r="BC32" s="83"/>
    </row>
    <row r="33" spans="1:55" s="19" customFormat="1" ht="15" customHeight="1">
      <c r="A33" s="20" t="s">
        <v>99</v>
      </c>
      <c r="B33" s="20"/>
      <c r="C33" s="20"/>
      <c r="D33" s="58">
        <f>'ohne Fremdfin ohne Förd (ROI)'!D30</f>
        <v>0</v>
      </c>
      <c r="E33" s="126"/>
      <c r="F33" s="129"/>
      <c r="G33" s="20"/>
      <c r="BC33" s="83"/>
    </row>
    <row r="34" spans="1:55" s="19" customFormat="1" ht="15" customHeight="1">
      <c r="A34" s="20" t="s">
        <v>104</v>
      </c>
      <c r="B34" s="20"/>
      <c r="C34" s="20"/>
      <c r="D34" s="165">
        <f>'ohne Fremdfin ohne Förd (ROI)'!D31</f>
        <v>0</v>
      </c>
      <c r="E34" s="126"/>
      <c r="F34" s="129"/>
      <c r="G34" s="20"/>
      <c r="BC34" s="83"/>
    </row>
    <row r="35" spans="1:55" s="19" customFormat="1" ht="15" customHeight="1">
      <c r="A35" s="20" t="s">
        <v>105</v>
      </c>
      <c r="B35" s="20"/>
      <c r="C35" s="20"/>
      <c r="D35" s="165">
        <f>'ohne Fremdfin ohne Förd (ROI)'!D32</f>
        <v>0</v>
      </c>
      <c r="E35" s="126"/>
      <c r="F35" s="129"/>
      <c r="G35" s="20"/>
      <c r="BC35" s="83"/>
    </row>
    <row r="36" spans="1:55" s="19" customFormat="1" ht="15" customHeight="1">
      <c r="A36" s="46" t="s">
        <v>111</v>
      </c>
      <c r="B36" s="20"/>
      <c r="C36" s="20"/>
      <c r="D36" s="155" t="e">
        <f>+D35/D33</f>
        <v>#DIV/0!</v>
      </c>
      <c r="E36" s="128"/>
      <c r="F36" s="129"/>
      <c r="G36" s="25"/>
      <c r="H36" s="21"/>
      <c r="I36" s="77"/>
      <c r="J36" s="20"/>
      <c r="K36" s="20"/>
      <c r="L36" s="20"/>
      <c r="BC36" s="83"/>
    </row>
    <row r="37" spans="1:55" s="19" customFormat="1" ht="15" customHeight="1">
      <c r="A37" s="55" t="s">
        <v>38</v>
      </c>
      <c r="B37" s="25"/>
      <c r="C37" s="20"/>
      <c r="D37" s="178">
        <f>'ohne Fremdfin ohne Förd (ROI)'!D34</f>
        <v>0</v>
      </c>
      <c r="E37" s="130"/>
      <c r="F37" s="129"/>
      <c r="G37" s="20"/>
      <c r="I37" s="20"/>
      <c r="J37" s="22"/>
      <c r="BC37" s="83"/>
    </row>
    <row r="38" spans="1:8" ht="14.25" customHeight="1">
      <c r="A38" s="46" t="s">
        <v>0</v>
      </c>
      <c r="B38" s="31"/>
      <c r="C38" s="32"/>
      <c r="D38" s="61">
        <v>1</v>
      </c>
      <c r="E38" s="61"/>
      <c r="F38" s="61">
        <v>1</v>
      </c>
      <c r="H38" s="91"/>
    </row>
    <row r="39" spans="1:6" ht="14.25" customHeight="1">
      <c r="A39" s="46" t="s">
        <v>1</v>
      </c>
      <c r="B39" s="31"/>
      <c r="C39" s="32"/>
      <c r="D39" s="61">
        <v>0</v>
      </c>
      <c r="E39" s="61"/>
      <c r="F39" s="61">
        <v>0</v>
      </c>
    </row>
    <row r="40" spans="1:6" ht="14.25" customHeight="1">
      <c r="A40" s="55" t="s">
        <v>43</v>
      </c>
      <c r="B40" s="27"/>
      <c r="C40" s="32"/>
      <c r="D40" s="59">
        <f>'ohne Fremdfin ohne Förd (ROI)'!D37</f>
        <v>0</v>
      </c>
      <c r="E40" s="131"/>
      <c r="F40" s="132"/>
    </row>
    <row r="41" spans="1:6" ht="14.25" customHeight="1">
      <c r="A41" s="46" t="s">
        <v>25</v>
      </c>
      <c r="B41" s="20"/>
      <c r="C41" s="56"/>
      <c r="D41" s="60">
        <v>25</v>
      </c>
      <c r="E41" s="60"/>
      <c r="F41" s="132"/>
    </row>
    <row r="42" spans="1:6" ht="14.25" customHeight="1">
      <c r="A42" s="47" t="s">
        <v>26</v>
      </c>
      <c r="B42" s="25"/>
      <c r="C42" s="56"/>
      <c r="D42" s="60">
        <v>50</v>
      </c>
      <c r="E42" s="60"/>
      <c r="F42" s="132"/>
    </row>
    <row r="43" spans="1:6" ht="14.25" customHeight="1">
      <c r="A43" s="47" t="s">
        <v>7</v>
      </c>
      <c r="B43" s="25"/>
      <c r="C43" s="56"/>
      <c r="D43" s="61">
        <v>0.015</v>
      </c>
      <c r="E43" s="61"/>
      <c r="F43" s="132"/>
    </row>
    <row r="44" spans="1:6" ht="14.25" customHeight="1">
      <c r="A44" s="47" t="s">
        <v>34</v>
      </c>
      <c r="B44" s="25"/>
      <c r="C44" s="56"/>
      <c r="D44" s="61">
        <v>0.25</v>
      </c>
      <c r="E44" s="61"/>
      <c r="F44" s="132"/>
    </row>
    <row r="45" spans="1:6" ht="12.75">
      <c r="A45" s="47" t="s">
        <v>35</v>
      </c>
      <c r="B45" s="27"/>
      <c r="C45" s="56"/>
      <c r="D45" s="61">
        <v>0.06</v>
      </c>
      <c r="E45" s="61"/>
      <c r="F45" s="132"/>
    </row>
    <row r="46" spans="1:6" ht="12.75">
      <c r="A46" s="47" t="s">
        <v>36</v>
      </c>
      <c r="B46" s="27"/>
      <c r="C46" s="56"/>
      <c r="D46" s="61">
        <f>D45/0.75</f>
        <v>0.08</v>
      </c>
      <c r="E46" s="61"/>
      <c r="F46" s="132"/>
    </row>
    <row r="47" spans="1:55" s="19" customFormat="1" ht="12.75">
      <c r="A47" s="55" t="s">
        <v>110</v>
      </c>
      <c r="B47" s="25"/>
      <c r="C47" s="20"/>
      <c r="D47" s="154">
        <f>+D34</f>
        <v>0</v>
      </c>
      <c r="E47" s="73"/>
      <c r="F47" s="129"/>
      <c r="G47" s="20"/>
      <c r="H47" s="26"/>
      <c r="I47" s="20"/>
      <c r="J47" s="30"/>
      <c r="BC47" s="83"/>
    </row>
    <row r="48" spans="1:55" s="19" customFormat="1" ht="12.75">
      <c r="A48" s="119" t="s">
        <v>107</v>
      </c>
      <c r="B48" s="57"/>
      <c r="C48" s="49"/>
      <c r="D48" s="62">
        <f>D47*D37/100</f>
        <v>0</v>
      </c>
      <c r="E48" s="62"/>
      <c r="F48" s="133"/>
      <c r="G48" s="20"/>
      <c r="H48" s="28"/>
      <c r="I48" s="20"/>
      <c r="J48" s="22"/>
      <c r="AB48" s="83" t="e">
        <f>SUM(D64:AB64)+D14+D15+D16+D17-E14-E15-E16-E17</f>
        <v>#DIV/0!</v>
      </c>
      <c r="BA48" s="83">
        <f>SUM(AC64:BA64)+F14+F15+F16+F17</f>
        <v>0</v>
      </c>
      <c r="BC48" s="83"/>
    </row>
    <row r="49" spans="3:53" ht="12.75">
      <c r="C49" s="14"/>
      <c r="BA49" s="83" t="e">
        <f>SUM(D65:BA65)+D12+D13+D20+D21-E12-E13-E20-E21</f>
        <v>#DIV/0!</v>
      </c>
    </row>
    <row r="50" ht="12.75">
      <c r="C50" s="14"/>
    </row>
    <row r="51" spans="3:55" s="42" customFormat="1" ht="12">
      <c r="C51" s="44" t="s">
        <v>58</v>
      </c>
      <c r="D51" s="43">
        <f>$D$43</f>
        <v>0.015</v>
      </c>
      <c r="E51" s="43">
        <f aca="true" t="shared" si="1" ref="E51:BA51">$D$43</f>
        <v>0.015</v>
      </c>
      <c r="F51" s="43">
        <f t="shared" si="1"/>
        <v>0.015</v>
      </c>
      <c r="G51" s="43">
        <f t="shared" si="1"/>
        <v>0.015</v>
      </c>
      <c r="H51" s="43">
        <f t="shared" si="1"/>
        <v>0.015</v>
      </c>
      <c r="I51" s="43">
        <f t="shared" si="1"/>
        <v>0.015</v>
      </c>
      <c r="J51" s="43">
        <f t="shared" si="1"/>
        <v>0.015</v>
      </c>
      <c r="K51" s="43">
        <f t="shared" si="1"/>
        <v>0.015</v>
      </c>
      <c r="L51" s="43">
        <f t="shared" si="1"/>
        <v>0.015</v>
      </c>
      <c r="M51" s="43">
        <f t="shared" si="1"/>
        <v>0.015</v>
      </c>
      <c r="N51" s="43">
        <f t="shared" si="1"/>
        <v>0.015</v>
      </c>
      <c r="O51" s="43">
        <f t="shared" si="1"/>
        <v>0.015</v>
      </c>
      <c r="P51" s="43">
        <f t="shared" si="1"/>
        <v>0.015</v>
      </c>
      <c r="Q51" s="43">
        <f t="shared" si="1"/>
        <v>0.015</v>
      </c>
      <c r="R51" s="43">
        <f t="shared" si="1"/>
        <v>0.015</v>
      </c>
      <c r="S51" s="43">
        <f t="shared" si="1"/>
        <v>0.015</v>
      </c>
      <c r="T51" s="43">
        <f t="shared" si="1"/>
        <v>0.015</v>
      </c>
      <c r="U51" s="43">
        <f t="shared" si="1"/>
        <v>0.015</v>
      </c>
      <c r="V51" s="43">
        <f t="shared" si="1"/>
        <v>0.015</v>
      </c>
      <c r="W51" s="43">
        <f t="shared" si="1"/>
        <v>0.015</v>
      </c>
      <c r="X51" s="43">
        <f t="shared" si="1"/>
        <v>0.015</v>
      </c>
      <c r="Y51" s="43">
        <f t="shared" si="1"/>
        <v>0.015</v>
      </c>
      <c r="Z51" s="43">
        <f t="shared" si="1"/>
        <v>0.015</v>
      </c>
      <c r="AA51" s="43">
        <f t="shared" si="1"/>
        <v>0.015</v>
      </c>
      <c r="AB51" s="43">
        <f t="shared" si="1"/>
        <v>0.015</v>
      </c>
      <c r="AC51" s="43">
        <f t="shared" si="1"/>
        <v>0.015</v>
      </c>
      <c r="AD51" s="43">
        <f t="shared" si="1"/>
        <v>0.015</v>
      </c>
      <c r="AE51" s="43">
        <f t="shared" si="1"/>
        <v>0.015</v>
      </c>
      <c r="AF51" s="43">
        <f t="shared" si="1"/>
        <v>0.015</v>
      </c>
      <c r="AG51" s="43">
        <f t="shared" si="1"/>
        <v>0.015</v>
      </c>
      <c r="AH51" s="43">
        <f t="shared" si="1"/>
        <v>0.015</v>
      </c>
      <c r="AI51" s="43">
        <f t="shared" si="1"/>
        <v>0.015</v>
      </c>
      <c r="AJ51" s="43">
        <f t="shared" si="1"/>
        <v>0.015</v>
      </c>
      <c r="AK51" s="43">
        <f t="shared" si="1"/>
        <v>0.015</v>
      </c>
      <c r="AL51" s="43">
        <f t="shared" si="1"/>
        <v>0.015</v>
      </c>
      <c r="AM51" s="43">
        <f t="shared" si="1"/>
        <v>0.015</v>
      </c>
      <c r="AN51" s="43">
        <f t="shared" si="1"/>
        <v>0.015</v>
      </c>
      <c r="AO51" s="43">
        <f t="shared" si="1"/>
        <v>0.015</v>
      </c>
      <c r="AP51" s="43">
        <f t="shared" si="1"/>
        <v>0.015</v>
      </c>
      <c r="AQ51" s="43">
        <f t="shared" si="1"/>
        <v>0.015</v>
      </c>
      <c r="AR51" s="43">
        <f t="shared" si="1"/>
        <v>0.015</v>
      </c>
      <c r="AS51" s="43">
        <f t="shared" si="1"/>
        <v>0.015</v>
      </c>
      <c r="AT51" s="43">
        <f t="shared" si="1"/>
        <v>0.015</v>
      </c>
      <c r="AU51" s="43">
        <f t="shared" si="1"/>
        <v>0.015</v>
      </c>
      <c r="AV51" s="43">
        <f t="shared" si="1"/>
        <v>0.015</v>
      </c>
      <c r="AW51" s="43">
        <f t="shared" si="1"/>
        <v>0.015</v>
      </c>
      <c r="AX51" s="43">
        <f t="shared" si="1"/>
        <v>0.015</v>
      </c>
      <c r="AY51" s="43">
        <f t="shared" si="1"/>
        <v>0.015</v>
      </c>
      <c r="AZ51" s="43">
        <f t="shared" si="1"/>
        <v>0.015</v>
      </c>
      <c r="BA51" s="43">
        <f t="shared" si="1"/>
        <v>0.015</v>
      </c>
      <c r="BB51" s="43"/>
      <c r="BC51" s="121"/>
    </row>
    <row r="52" spans="3:55" s="39" customFormat="1" ht="12">
      <c r="C52" s="40" t="s">
        <v>30</v>
      </c>
      <c r="D52" s="42">
        <v>1</v>
      </c>
      <c r="E52" s="39">
        <v>2</v>
      </c>
      <c r="F52" s="39">
        <v>3</v>
      </c>
      <c r="G52" s="39">
        <v>4</v>
      </c>
      <c r="H52" s="39">
        <v>5</v>
      </c>
      <c r="I52" s="39">
        <v>6</v>
      </c>
      <c r="J52" s="39">
        <v>7</v>
      </c>
      <c r="K52" s="39">
        <v>8</v>
      </c>
      <c r="L52" s="39">
        <v>9</v>
      </c>
      <c r="M52" s="39">
        <v>10</v>
      </c>
      <c r="N52" s="39">
        <v>11</v>
      </c>
      <c r="O52" s="39">
        <v>12</v>
      </c>
      <c r="P52" s="39">
        <v>13</v>
      </c>
      <c r="Q52" s="39">
        <v>14</v>
      </c>
      <c r="R52" s="39">
        <v>15</v>
      </c>
      <c r="S52" s="39">
        <v>16</v>
      </c>
      <c r="T52" s="39">
        <v>17</v>
      </c>
      <c r="U52" s="39">
        <v>18</v>
      </c>
      <c r="V52" s="39">
        <v>19</v>
      </c>
      <c r="W52" s="39">
        <v>20</v>
      </c>
      <c r="X52" s="39">
        <v>21</v>
      </c>
      <c r="Y52" s="39">
        <v>22</v>
      </c>
      <c r="Z52" s="39">
        <v>23</v>
      </c>
      <c r="AA52" s="39">
        <v>24</v>
      </c>
      <c r="AB52" s="39">
        <v>25</v>
      </c>
      <c r="AC52" s="39">
        <v>26</v>
      </c>
      <c r="AD52" s="39">
        <v>27</v>
      </c>
      <c r="AE52" s="39">
        <v>28</v>
      </c>
      <c r="AF52" s="39">
        <v>29</v>
      </c>
      <c r="AG52" s="39">
        <v>30</v>
      </c>
      <c r="AH52" s="39">
        <v>31</v>
      </c>
      <c r="AI52" s="39">
        <v>32</v>
      </c>
      <c r="AJ52" s="39">
        <v>33</v>
      </c>
      <c r="AK52" s="39">
        <v>34</v>
      </c>
      <c r="AL52" s="39">
        <v>35</v>
      </c>
      <c r="AM52" s="39">
        <v>36</v>
      </c>
      <c r="AN52" s="39">
        <v>37</v>
      </c>
      <c r="AO52" s="39">
        <v>38</v>
      </c>
      <c r="AP52" s="39">
        <v>39</v>
      </c>
      <c r="AQ52" s="39">
        <v>40</v>
      </c>
      <c r="AR52" s="39">
        <v>41</v>
      </c>
      <c r="AS52" s="39">
        <v>42</v>
      </c>
      <c r="AT52" s="39">
        <v>43</v>
      </c>
      <c r="AU52" s="39">
        <v>44</v>
      </c>
      <c r="AV52" s="39">
        <v>45</v>
      </c>
      <c r="AW52" s="39">
        <v>46</v>
      </c>
      <c r="AX52" s="39">
        <v>47</v>
      </c>
      <c r="AY52" s="39">
        <v>48</v>
      </c>
      <c r="AZ52" s="39">
        <v>49</v>
      </c>
      <c r="BA52" s="39">
        <v>50</v>
      </c>
      <c r="BC52" s="121"/>
    </row>
    <row r="53" spans="3:55" s="39" customFormat="1" ht="12">
      <c r="C53" s="72" t="s">
        <v>61</v>
      </c>
      <c r="D53" s="41" t="e">
        <f>IF(-C74+D76&lt;0,-C74+D76,0)</f>
        <v>#DIV/0!</v>
      </c>
      <c r="E53" s="41" t="e">
        <f>IF(+D53+E76&lt;0,+D53+E76,0)</f>
        <v>#DIV/0!</v>
      </c>
      <c r="F53" s="41" t="e">
        <f aca="true" t="shared" si="2" ref="F53:BA53">IF(+E53+F76&lt;0,+E53+F76,0)</f>
        <v>#DIV/0!</v>
      </c>
      <c r="G53" s="41" t="e">
        <f t="shared" si="2"/>
        <v>#DIV/0!</v>
      </c>
      <c r="H53" s="41" t="e">
        <f t="shared" si="2"/>
        <v>#DIV/0!</v>
      </c>
      <c r="I53" s="41" t="e">
        <f t="shared" si="2"/>
        <v>#DIV/0!</v>
      </c>
      <c r="J53" s="41" t="e">
        <f t="shared" si="2"/>
        <v>#DIV/0!</v>
      </c>
      <c r="K53" s="41" t="e">
        <f t="shared" si="2"/>
        <v>#DIV/0!</v>
      </c>
      <c r="L53" s="41" t="e">
        <f t="shared" si="2"/>
        <v>#DIV/0!</v>
      </c>
      <c r="M53" s="41" t="e">
        <f t="shared" si="2"/>
        <v>#DIV/0!</v>
      </c>
      <c r="N53" s="41" t="e">
        <f t="shared" si="2"/>
        <v>#DIV/0!</v>
      </c>
      <c r="O53" s="41" t="e">
        <f t="shared" si="2"/>
        <v>#DIV/0!</v>
      </c>
      <c r="P53" s="41" t="e">
        <f t="shared" si="2"/>
        <v>#DIV/0!</v>
      </c>
      <c r="Q53" s="41" t="e">
        <f t="shared" si="2"/>
        <v>#DIV/0!</v>
      </c>
      <c r="R53" s="41" t="e">
        <f t="shared" si="2"/>
        <v>#DIV/0!</v>
      </c>
      <c r="S53" s="41" t="e">
        <f t="shared" si="2"/>
        <v>#DIV/0!</v>
      </c>
      <c r="T53" s="41" t="e">
        <f t="shared" si="2"/>
        <v>#DIV/0!</v>
      </c>
      <c r="U53" s="41" t="e">
        <f t="shared" si="2"/>
        <v>#DIV/0!</v>
      </c>
      <c r="V53" s="41" t="e">
        <f t="shared" si="2"/>
        <v>#DIV/0!</v>
      </c>
      <c r="W53" s="41" t="e">
        <f t="shared" si="2"/>
        <v>#DIV/0!</v>
      </c>
      <c r="X53" s="41" t="e">
        <f t="shared" si="2"/>
        <v>#DIV/0!</v>
      </c>
      <c r="Y53" s="41" t="e">
        <f t="shared" si="2"/>
        <v>#DIV/0!</v>
      </c>
      <c r="Z53" s="41" t="e">
        <f t="shared" si="2"/>
        <v>#DIV/0!</v>
      </c>
      <c r="AA53" s="41" t="e">
        <f>IF(+Z53+AA76&lt;0,+Z53+AA76,0)</f>
        <v>#DIV/0!</v>
      </c>
      <c r="AB53" s="78">
        <v>0</v>
      </c>
      <c r="AC53" s="41" t="e">
        <f>IF(+AB53+AC76&lt;0,+AB53+AC76,0)</f>
        <v>#DIV/0!</v>
      </c>
      <c r="AD53" s="41" t="e">
        <f t="shared" si="2"/>
        <v>#DIV/0!</v>
      </c>
      <c r="AE53" s="41" t="e">
        <f t="shared" si="2"/>
        <v>#DIV/0!</v>
      </c>
      <c r="AF53" s="41" t="e">
        <f t="shared" si="2"/>
        <v>#DIV/0!</v>
      </c>
      <c r="AG53" s="41" t="e">
        <f t="shared" si="2"/>
        <v>#DIV/0!</v>
      </c>
      <c r="AH53" s="41" t="e">
        <f t="shared" si="2"/>
        <v>#DIV/0!</v>
      </c>
      <c r="AI53" s="41" t="e">
        <f t="shared" si="2"/>
        <v>#DIV/0!</v>
      </c>
      <c r="AJ53" s="41" t="e">
        <f t="shared" si="2"/>
        <v>#DIV/0!</v>
      </c>
      <c r="AK53" s="41" t="e">
        <f t="shared" si="2"/>
        <v>#DIV/0!</v>
      </c>
      <c r="AL53" s="41" t="e">
        <f t="shared" si="2"/>
        <v>#DIV/0!</v>
      </c>
      <c r="AM53" s="41" t="e">
        <f t="shared" si="2"/>
        <v>#DIV/0!</v>
      </c>
      <c r="AN53" s="41" t="e">
        <f t="shared" si="2"/>
        <v>#DIV/0!</v>
      </c>
      <c r="AO53" s="41" t="e">
        <f t="shared" si="2"/>
        <v>#DIV/0!</v>
      </c>
      <c r="AP53" s="41" t="e">
        <f t="shared" si="2"/>
        <v>#DIV/0!</v>
      </c>
      <c r="AQ53" s="41" t="e">
        <f t="shared" si="2"/>
        <v>#DIV/0!</v>
      </c>
      <c r="AR53" s="41" t="e">
        <f t="shared" si="2"/>
        <v>#DIV/0!</v>
      </c>
      <c r="AS53" s="41" t="e">
        <f t="shared" si="2"/>
        <v>#DIV/0!</v>
      </c>
      <c r="AT53" s="41" t="e">
        <f t="shared" si="2"/>
        <v>#DIV/0!</v>
      </c>
      <c r="AU53" s="41" t="e">
        <f t="shared" si="2"/>
        <v>#DIV/0!</v>
      </c>
      <c r="AV53" s="41" t="e">
        <f t="shared" si="2"/>
        <v>#DIV/0!</v>
      </c>
      <c r="AW53" s="41" t="e">
        <f t="shared" si="2"/>
        <v>#DIV/0!</v>
      </c>
      <c r="AX53" s="41" t="e">
        <f t="shared" si="2"/>
        <v>#DIV/0!</v>
      </c>
      <c r="AY53" s="41" t="e">
        <f t="shared" si="2"/>
        <v>#DIV/0!</v>
      </c>
      <c r="AZ53" s="41" t="e">
        <f t="shared" si="2"/>
        <v>#DIV/0!</v>
      </c>
      <c r="BA53" s="41" t="e">
        <f t="shared" si="2"/>
        <v>#DIV/0!</v>
      </c>
      <c r="BC53" s="121"/>
    </row>
    <row r="54" spans="3:55" s="39" customFormat="1" ht="12">
      <c r="C54" s="72" t="s">
        <v>57</v>
      </c>
      <c r="D54" s="39">
        <v>0</v>
      </c>
      <c r="E54" s="41" t="e">
        <f>IF(D67&lt;0,D67,0)</f>
        <v>#DIV/0!</v>
      </c>
      <c r="F54" s="41" t="e">
        <f>IF(IF(E67&lt;0,E67,0)+E54+IF(E67&gt;0,E67,0)&gt;0,0,IF(E67&lt;0,E67,0)+E54+IF(E67&gt;0,E67,0))</f>
        <v>#DIV/0!</v>
      </c>
      <c r="G54" s="41" t="e">
        <f aca="true" t="shared" si="3" ref="G54:BA54">IF(IF(F67&lt;0,F67,0)+F54+IF(F67&gt;0,F67,0)&gt;0,0,IF(F67&lt;0,F67,0)+F54+IF(F67&gt;0,F67,0))</f>
        <v>#DIV/0!</v>
      </c>
      <c r="H54" s="41" t="e">
        <f t="shared" si="3"/>
        <v>#DIV/0!</v>
      </c>
      <c r="I54" s="41" t="e">
        <f t="shared" si="3"/>
        <v>#DIV/0!</v>
      </c>
      <c r="J54" s="41" t="e">
        <f t="shared" si="3"/>
        <v>#DIV/0!</v>
      </c>
      <c r="K54" s="41" t="e">
        <f t="shared" si="3"/>
        <v>#DIV/0!</v>
      </c>
      <c r="L54" s="41" t="e">
        <f t="shared" si="3"/>
        <v>#DIV/0!</v>
      </c>
      <c r="M54" s="41" t="e">
        <f t="shared" si="3"/>
        <v>#DIV/0!</v>
      </c>
      <c r="N54" s="41" t="e">
        <f t="shared" si="3"/>
        <v>#DIV/0!</v>
      </c>
      <c r="O54" s="41" t="e">
        <f t="shared" si="3"/>
        <v>#DIV/0!</v>
      </c>
      <c r="P54" s="41" t="e">
        <f t="shared" si="3"/>
        <v>#DIV/0!</v>
      </c>
      <c r="Q54" s="41" t="e">
        <f t="shared" si="3"/>
        <v>#DIV/0!</v>
      </c>
      <c r="R54" s="41" t="e">
        <f t="shared" si="3"/>
        <v>#DIV/0!</v>
      </c>
      <c r="S54" s="41" t="e">
        <f t="shared" si="3"/>
        <v>#DIV/0!</v>
      </c>
      <c r="T54" s="41" t="e">
        <f t="shared" si="3"/>
        <v>#DIV/0!</v>
      </c>
      <c r="U54" s="41" t="e">
        <f t="shared" si="3"/>
        <v>#DIV/0!</v>
      </c>
      <c r="V54" s="41" t="e">
        <f t="shared" si="3"/>
        <v>#DIV/0!</v>
      </c>
      <c r="W54" s="41" t="e">
        <f t="shared" si="3"/>
        <v>#DIV/0!</v>
      </c>
      <c r="X54" s="41" t="e">
        <f t="shared" si="3"/>
        <v>#DIV/0!</v>
      </c>
      <c r="Y54" s="41" t="e">
        <f t="shared" si="3"/>
        <v>#DIV/0!</v>
      </c>
      <c r="Z54" s="41" t="e">
        <f t="shared" si="3"/>
        <v>#DIV/0!</v>
      </c>
      <c r="AA54" s="41" t="e">
        <f t="shared" si="3"/>
        <v>#DIV/0!</v>
      </c>
      <c r="AB54" s="41" t="e">
        <f t="shared" si="3"/>
        <v>#DIV/0!</v>
      </c>
      <c r="AC54" s="41" t="e">
        <f t="shared" si="3"/>
        <v>#DIV/0!</v>
      </c>
      <c r="AD54" s="41" t="e">
        <f t="shared" si="3"/>
        <v>#DIV/0!</v>
      </c>
      <c r="AE54" s="41" t="e">
        <f t="shared" si="3"/>
        <v>#DIV/0!</v>
      </c>
      <c r="AF54" s="41" t="e">
        <f t="shared" si="3"/>
        <v>#DIV/0!</v>
      </c>
      <c r="AG54" s="41" t="e">
        <f t="shared" si="3"/>
        <v>#DIV/0!</v>
      </c>
      <c r="AH54" s="41" t="e">
        <f>IF(IF(AG67&lt;0,AG67,0)+AG54+IF(AG67&gt;0,AG67,0)&gt;0,0,IF(AG67&lt;0,AG67,0)+AG54+IF(AG67&gt;0,AG67,0))</f>
        <v>#DIV/0!</v>
      </c>
      <c r="AI54" s="41" t="e">
        <f t="shared" si="3"/>
        <v>#DIV/0!</v>
      </c>
      <c r="AJ54" s="41" t="e">
        <f t="shared" si="3"/>
        <v>#DIV/0!</v>
      </c>
      <c r="AK54" s="41" t="e">
        <f t="shared" si="3"/>
        <v>#DIV/0!</v>
      </c>
      <c r="AL54" s="41" t="e">
        <f t="shared" si="3"/>
        <v>#DIV/0!</v>
      </c>
      <c r="AM54" s="41" t="e">
        <f t="shared" si="3"/>
        <v>#DIV/0!</v>
      </c>
      <c r="AN54" s="41" t="e">
        <f t="shared" si="3"/>
        <v>#DIV/0!</v>
      </c>
      <c r="AO54" s="41" t="e">
        <f t="shared" si="3"/>
        <v>#DIV/0!</v>
      </c>
      <c r="AP54" s="41" t="e">
        <f t="shared" si="3"/>
        <v>#DIV/0!</v>
      </c>
      <c r="AQ54" s="41" t="e">
        <f t="shared" si="3"/>
        <v>#DIV/0!</v>
      </c>
      <c r="AR54" s="41" t="e">
        <f t="shared" si="3"/>
        <v>#DIV/0!</v>
      </c>
      <c r="AS54" s="41" t="e">
        <f t="shared" si="3"/>
        <v>#DIV/0!</v>
      </c>
      <c r="AT54" s="41" t="e">
        <f t="shared" si="3"/>
        <v>#DIV/0!</v>
      </c>
      <c r="AU54" s="41" t="e">
        <f t="shared" si="3"/>
        <v>#DIV/0!</v>
      </c>
      <c r="AV54" s="41" t="e">
        <f t="shared" si="3"/>
        <v>#DIV/0!</v>
      </c>
      <c r="AW54" s="41" t="e">
        <f t="shared" si="3"/>
        <v>#DIV/0!</v>
      </c>
      <c r="AX54" s="41" t="e">
        <f t="shared" si="3"/>
        <v>#DIV/0!</v>
      </c>
      <c r="AY54" s="41" t="e">
        <f t="shared" si="3"/>
        <v>#DIV/0!</v>
      </c>
      <c r="AZ54" s="41" t="e">
        <f t="shared" si="3"/>
        <v>#DIV/0!</v>
      </c>
      <c r="BA54" s="41" t="e">
        <f t="shared" si="3"/>
        <v>#DIV/0!</v>
      </c>
      <c r="BC54" s="121"/>
    </row>
    <row r="55" spans="1:2" ht="12.75">
      <c r="A55" s="3"/>
      <c r="B55" s="3"/>
    </row>
    <row r="56" spans="2:53" ht="12.75">
      <c r="B56" s="7" t="s">
        <v>15</v>
      </c>
      <c r="C56" s="63">
        <f>+D40-1</f>
        <v>-1</v>
      </c>
      <c r="D56" s="63">
        <f>+C56+1</f>
        <v>0</v>
      </c>
      <c r="E56" s="63">
        <f aca="true" t="shared" si="4" ref="E56:BA56">+D56+1</f>
        <v>1</v>
      </c>
      <c r="F56" s="63">
        <f t="shared" si="4"/>
        <v>2</v>
      </c>
      <c r="G56" s="63">
        <f t="shared" si="4"/>
        <v>3</v>
      </c>
      <c r="H56" s="63">
        <f t="shared" si="4"/>
        <v>4</v>
      </c>
      <c r="I56" s="63">
        <f t="shared" si="4"/>
        <v>5</v>
      </c>
      <c r="J56" s="63">
        <f t="shared" si="4"/>
        <v>6</v>
      </c>
      <c r="K56" s="63">
        <f t="shared" si="4"/>
        <v>7</v>
      </c>
      <c r="L56" s="63">
        <f t="shared" si="4"/>
        <v>8</v>
      </c>
      <c r="M56" s="63">
        <f t="shared" si="4"/>
        <v>9</v>
      </c>
      <c r="N56" s="63">
        <f t="shared" si="4"/>
        <v>10</v>
      </c>
      <c r="O56" s="63">
        <f t="shared" si="4"/>
        <v>11</v>
      </c>
      <c r="P56" s="63">
        <f t="shared" si="4"/>
        <v>12</v>
      </c>
      <c r="Q56" s="63">
        <f t="shared" si="4"/>
        <v>13</v>
      </c>
      <c r="R56" s="63">
        <f t="shared" si="4"/>
        <v>14</v>
      </c>
      <c r="S56" s="63">
        <f t="shared" si="4"/>
        <v>15</v>
      </c>
      <c r="T56" s="63">
        <f t="shared" si="4"/>
        <v>16</v>
      </c>
      <c r="U56" s="63">
        <f t="shared" si="4"/>
        <v>17</v>
      </c>
      <c r="V56" s="63">
        <f t="shared" si="4"/>
        <v>18</v>
      </c>
      <c r="W56" s="63">
        <f t="shared" si="4"/>
        <v>19</v>
      </c>
      <c r="X56" s="63">
        <f t="shared" si="4"/>
        <v>20</v>
      </c>
      <c r="Y56" s="63">
        <f t="shared" si="4"/>
        <v>21</v>
      </c>
      <c r="Z56" s="63">
        <f t="shared" si="4"/>
        <v>22</v>
      </c>
      <c r="AA56" s="63">
        <f t="shared" si="4"/>
        <v>23</v>
      </c>
      <c r="AB56" s="63">
        <f t="shared" si="4"/>
        <v>24</v>
      </c>
      <c r="AC56" s="63">
        <f t="shared" si="4"/>
        <v>25</v>
      </c>
      <c r="AD56" s="63">
        <f t="shared" si="4"/>
        <v>26</v>
      </c>
      <c r="AE56" s="63">
        <f t="shared" si="4"/>
        <v>27</v>
      </c>
      <c r="AF56" s="63">
        <f t="shared" si="4"/>
        <v>28</v>
      </c>
      <c r="AG56" s="63">
        <f t="shared" si="4"/>
        <v>29</v>
      </c>
      <c r="AH56" s="63">
        <f t="shared" si="4"/>
        <v>30</v>
      </c>
      <c r="AI56" s="63">
        <f t="shared" si="4"/>
        <v>31</v>
      </c>
      <c r="AJ56" s="63">
        <f t="shared" si="4"/>
        <v>32</v>
      </c>
      <c r="AK56" s="63">
        <f t="shared" si="4"/>
        <v>33</v>
      </c>
      <c r="AL56" s="63">
        <f t="shared" si="4"/>
        <v>34</v>
      </c>
      <c r="AM56" s="63">
        <f t="shared" si="4"/>
        <v>35</v>
      </c>
      <c r="AN56" s="63">
        <f t="shared" si="4"/>
        <v>36</v>
      </c>
      <c r="AO56" s="63">
        <f t="shared" si="4"/>
        <v>37</v>
      </c>
      <c r="AP56" s="63">
        <f t="shared" si="4"/>
        <v>38</v>
      </c>
      <c r="AQ56" s="63">
        <f t="shared" si="4"/>
        <v>39</v>
      </c>
      <c r="AR56" s="63">
        <f t="shared" si="4"/>
        <v>40</v>
      </c>
      <c r="AS56" s="63">
        <f t="shared" si="4"/>
        <v>41</v>
      </c>
      <c r="AT56" s="63">
        <f t="shared" si="4"/>
        <v>42</v>
      </c>
      <c r="AU56" s="63">
        <f t="shared" si="4"/>
        <v>43</v>
      </c>
      <c r="AV56" s="63">
        <f t="shared" si="4"/>
        <v>44</v>
      </c>
      <c r="AW56" s="63">
        <f t="shared" si="4"/>
        <v>45</v>
      </c>
      <c r="AX56" s="63">
        <f t="shared" si="4"/>
        <v>46</v>
      </c>
      <c r="AY56" s="63">
        <f t="shared" si="4"/>
        <v>47</v>
      </c>
      <c r="AZ56" s="63">
        <f t="shared" si="4"/>
        <v>48</v>
      </c>
      <c r="BA56" s="63">
        <f t="shared" si="4"/>
        <v>49</v>
      </c>
    </row>
    <row r="57" spans="2:55" s="1" customFormat="1" ht="12.75">
      <c r="B57" s="15" t="s">
        <v>23</v>
      </c>
      <c r="C57" s="179" t="e">
        <f>-D24</f>
        <v>#DIV/0!</v>
      </c>
      <c r="D57" s="19"/>
      <c r="E57" s="19"/>
      <c r="F57" s="19"/>
      <c r="G57" s="19"/>
      <c r="H57" s="19"/>
      <c r="I57" s="19"/>
      <c r="J57" s="19"/>
      <c r="K57" s="19"/>
      <c r="L57" s="19"/>
      <c r="M57" s="19"/>
      <c r="N57" s="19"/>
      <c r="O57" s="19"/>
      <c r="P57" s="179"/>
      <c r="Q57" s="179"/>
      <c r="R57" s="179"/>
      <c r="S57" s="179"/>
      <c r="T57" s="179"/>
      <c r="U57" s="19"/>
      <c r="V57" s="19"/>
      <c r="W57" s="19"/>
      <c r="X57" s="19"/>
      <c r="Y57" s="19"/>
      <c r="Z57" s="19"/>
      <c r="AA57" s="19"/>
      <c r="AB57" s="180"/>
      <c r="AC57" s="19"/>
      <c r="AD57" s="19"/>
      <c r="AE57" s="19"/>
      <c r="AF57" s="19"/>
      <c r="AG57" s="19"/>
      <c r="AH57" s="19"/>
      <c r="AI57" s="19"/>
      <c r="AJ57" s="19"/>
      <c r="AK57" s="19"/>
      <c r="AL57" s="19"/>
      <c r="AM57" s="19"/>
      <c r="AN57" s="19"/>
      <c r="AO57" s="19"/>
      <c r="AP57" s="19"/>
      <c r="AQ57" s="19"/>
      <c r="AR57" s="19"/>
      <c r="AS57" s="19"/>
      <c r="AT57" s="19"/>
      <c r="AU57" s="19"/>
      <c r="AV57" s="19"/>
      <c r="AW57" s="19"/>
      <c r="AX57" s="19"/>
      <c r="AY57" s="19"/>
      <c r="AZ57" s="19"/>
      <c r="BA57" s="19"/>
      <c r="BC57" s="83"/>
    </row>
    <row r="58" spans="2:55" s="1" customFormat="1" ht="12.75">
      <c r="B58" s="4" t="s">
        <v>0</v>
      </c>
      <c r="C58" s="181" t="e">
        <f>D24*D38</f>
        <v>#DIV/0!</v>
      </c>
      <c r="D58" s="19"/>
      <c r="E58" s="19"/>
      <c r="F58" s="19"/>
      <c r="G58" s="19"/>
      <c r="H58" s="19"/>
      <c r="I58" s="19"/>
      <c r="J58" s="19"/>
      <c r="K58" s="19"/>
      <c r="L58" s="19"/>
      <c r="M58" s="19"/>
      <c r="N58" s="19"/>
      <c r="O58" s="19"/>
      <c r="P58" s="179"/>
      <c r="Q58" s="179"/>
      <c r="R58" s="179"/>
      <c r="S58" s="179"/>
      <c r="T58" s="179"/>
      <c r="U58" s="19"/>
      <c r="V58" s="19"/>
      <c r="W58" s="19"/>
      <c r="X58" s="19"/>
      <c r="Y58" s="19"/>
      <c r="Z58" s="19"/>
      <c r="AA58" s="19"/>
      <c r="AB58" s="180"/>
      <c r="AC58" s="19"/>
      <c r="AD58" s="19"/>
      <c r="AE58" s="19"/>
      <c r="AF58" s="19"/>
      <c r="AG58" s="19"/>
      <c r="AH58" s="19"/>
      <c r="AI58" s="19"/>
      <c r="AJ58" s="19"/>
      <c r="AK58" s="19"/>
      <c r="AL58" s="19"/>
      <c r="AM58" s="19"/>
      <c r="AN58" s="19"/>
      <c r="AO58" s="19"/>
      <c r="AP58" s="19"/>
      <c r="AQ58" s="19"/>
      <c r="AR58" s="19"/>
      <c r="AS58" s="19"/>
      <c r="AT58" s="19"/>
      <c r="AU58" s="19"/>
      <c r="AV58" s="19"/>
      <c r="AW58" s="19"/>
      <c r="AX58" s="19"/>
      <c r="AY58" s="19"/>
      <c r="AZ58" s="19"/>
      <c r="BA58" s="19"/>
      <c r="BC58" s="83"/>
    </row>
    <row r="59" spans="2:57" s="1" customFormat="1" ht="12.75">
      <c r="B59" s="65" t="s">
        <v>1</v>
      </c>
      <c r="C59" s="179" t="e">
        <f>SUM(C57:C58)</f>
        <v>#DIV/0!</v>
      </c>
      <c r="D59" s="19"/>
      <c r="E59" s="19"/>
      <c r="F59" s="19"/>
      <c r="G59" s="19"/>
      <c r="H59" s="19"/>
      <c r="I59" s="19"/>
      <c r="J59" s="19"/>
      <c r="K59" s="19"/>
      <c r="L59" s="19"/>
      <c r="M59" s="19"/>
      <c r="N59" s="19"/>
      <c r="O59" s="19"/>
      <c r="P59" s="179"/>
      <c r="Q59" s="179"/>
      <c r="R59" s="179"/>
      <c r="S59" s="179"/>
      <c r="T59" s="179"/>
      <c r="U59" s="19"/>
      <c r="V59" s="19"/>
      <c r="W59" s="19"/>
      <c r="X59" s="19"/>
      <c r="Y59" s="19"/>
      <c r="Z59" s="19"/>
      <c r="AA59" s="19"/>
      <c r="AB59" s="180"/>
      <c r="AC59" s="19"/>
      <c r="AD59" s="19"/>
      <c r="AE59" s="19"/>
      <c r="AF59" s="19"/>
      <c r="AG59" s="19"/>
      <c r="AH59" s="19"/>
      <c r="AI59" s="19"/>
      <c r="AJ59" s="19"/>
      <c r="AK59" s="19"/>
      <c r="AL59" s="19"/>
      <c r="AM59" s="19"/>
      <c r="AN59" s="19"/>
      <c r="AO59" s="19"/>
      <c r="AP59" s="19"/>
      <c r="AQ59" s="19"/>
      <c r="AR59" s="19"/>
      <c r="AS59" s="19"/>
      <c r="AT59" s="19"/>
      <c r="AU59" s="19"/>
      <c r="AV59" s="19"/>
      <c r="AW59" s="19"/>
      <c r="AX59" s="19"/>
      <c r="AY59" s="19"/>
      <c r="AZ59" s="19"/>
      <c r="BA59" s="19"/>
      <c r="BC59" s="136"/>
      <c r="BD59" s="138"/>
      <c r="BE59" s="138"/>
    </row>
    <row r="60" spans="2:57" s="1" customFormat="1" ht="12.75">
      <c r="B60" s="15" t="s">
        <v>9</v>
      </c>
      <c r="C60" s="179"/>
      <c r="D60" s="182">
        <f>$D$34*$D$37/100</f>
        <v>0</v>
      </c>
      <c r="E60" s="182">
        <f>$D$34*$D$37/100*(1+E51)^D52</f>
        <v>0</v>
      </c>
      <c r="F60" s="182">
        <f aca="true" t="shared" si="5" ref="F60:BA60">$D$34*$D$37/100*(1+F51)^E52</f>
        <v>0</v>
      </c>
      <c r="G60" s="182">
        <f t="shared" si="5"/>
        <v>0</v>
      </c>
      <c r="H60" s="182">
        <f t="shared" si="5"/>
        <v>0</v>
      </c>
      <c r="I60" s="182">
        <f t="shared" si="5"/>
        <v>0</v>
      </c>
      <c r="J60" s="182">
        <f t="shared" si="5"/>
        <v>0</v>
      </c>
      <c r="K60" s="182">
        <f t="shared" si="5"/>
        <v>0</v>
      </c>
      <c r="L60" s="182">
        <f t="shared" si="5"/>
        <v>0</v>
      </c>
      <c r="M60" s="182">
        <f t="shared" si="5"/>
        <v>0</v>
      </c>
      <c r="N60" s="182">
        <f t="shared" si="5"/>
        <v>0</v>
      </c>
      <c r="O60" s="182">
        <f t="shared" si="5"/>
        <v>0</v>
      </c>
      <c r="P60" s="182">
        <f t="shared" si="5"/>
        <v>0</v>
      </c>
      <c r="Q60" s="182">
        <f t="shared" si="5"/>
        <v>0</v>
      </c>
      <c r="R60" s="182">
        <f t="shared" si="5"/>
        <v>0</v>
      </c>
      <c r="S60" s="182">
        <f t="shared" si="5"/>
        <v>0</v>
      </c>
      <c r="T60" s="182">
        <f t="shared" si="5"/>
        <v>0</v>
      </c>
      <c r="U60" s="182">
        <f t="shared" si="5"/>
        <v>0</v>
      </c>
      <c r="V60" s="182">
        <f t="shared" si="5"/>
        <v>0</v>
      </c>
      <c r="W60" s="182">
        <f t="shared" si="5"/>
        <v>0</v>
      </c>
      <c r="X60" s="182">
        <f t="shared" si="5"/>
        <v>0</v>
      </c>
      <c r="Y60" s="182">
        <f t="shared" si="5"/>
        <v>0</v>
      </c>
      <c r="Z60" s="182">
        <f t="shared" si="5"/>
        <v>0</v>
      </c>
      <c r="AA60" s="182">
        <f t="shared" si="5"/>
        <v>0</v>
      </c>
      <c r="AB60" s="183">
        <f t="shared" si="5"/>
        <v>0</v>
      </c>
      <c r="AC60" s="182">
        <f t="shared" si="5"/>
        <v>0</v>
      </c>
      <c r="AD60" s="182">
        <f t="shared" si="5"/>
        <v>0</v>
      </c>
      <c r="AE60" s="182">
        <f t="shared" si="5"/>
        <v>0</v>
      </c>
      <c r="AF60" s="182">
        <f t="shared" si="5"/>
        <v>0</v>
      </c>
      <c r="AG60" s="182">
        <f t="shared" si="5"/>
        <v>0</v>
      </c>
      <c r="AH60" s="182">
        <f t="shared" si="5"/>
        <v>0</v>
      </c>
      <c r="AI60" s="182">
        <f t="shared" si="5"/>
        <v>0</v>
      </c>
      <c r="AJ60" s="182">
        <f t="shared" si="5"/>
        <v>0</v>
      </c>
      <c r="AK60" s="182">
        <f t="shared" si="5"/>
        <v>0</v>
      </c>
      <c r="AL60" s="182">
        <f t="shared" si="5"/>
        <v>0</v>
      </c>
      <c r="AM60" s="182">
        <f t="shared" si="5"/>
        <v>0</v>
      </c>
      <c r="AN60" s="182">
        <f t="shared" si="5"/>
        <v>0</v>
      </c>
      <c r="AO60" s="182">
        <f t="shared" si="5"/>
        <v>0</v>
      </c>
      <c r="AP60" s="182">
        <f t="shared" si="5"/>
        <v>0</v>
      </c>
      <c r="AQ60" s="182">
        <f t="shared" si="5"/>
        <v>0</v>
      </c>
      <c r="AR60" s="182">
        <f t="shared" si="5"/>
        <v>0</v>
      </c>
      <c r="AS60" s="182">
        <f t="shared" si="5"/>
        <v>0</v>
      </c>
      <c r="AT60" s="182">
        <f t="shared" si="5"/>
        <v>0</v>
      </c>
      <c r="AU60" s="182">
        <f t="shared" si="5"/>
        <v>0</v>
      </c>
      <c r="AV60" s="182">
        <f t="shared" si="5"/>
        <v>0</v>
      </c>
      <c r="AW60" s="182">
        <f t="shared" si="5"/>
        <v>0</v>
      </c>
      <c r="AX60" s="182">
        <f t="shared" si="5"/>
        <v>0</v>
      </c>
      <c r="AY60" s="182">
        <f t="shared" si="5"/>
        <v>0</v>
      </c>
      <c r="AZ60" s="182">
        <f t="shared" si="5"/>
        <v>0</v>
      </c>
      <c r="BA60" s="182">
        <f t="shared" si="5"/>
        <v>0</v>
      </c>
      <c r="BC60" s="136"/>
      <c r="BD60" s="136"/>
      <c r="BE60" s="137"/>
    </row>
    <row r="61" spans="2:57" s="1" customFormat="1" ht="12.75">
      <c r="B61" s="65" t="s">
        <v>85</v>
      </c>
      <c r="C61" s="179"/>
      <c r="D61" s="179">
        <f>-$J$21</f>
        <v>0</v>
      </c>
      <c r="E61" s="179">
        <f>+D61*(1+E51)</f>
        <v>0</v>
      </c>
      <c r="F61" s="179">
        <f>+E61*(1+F51)</f>
        <v>0</v>
      </c>
      <c r="G61" s="179">
        <f aca="true" t="shared" si="6" ref="G61:AA61">+F61*(1+G51)</f>
        <v>0</v>
      </c>
      <c r="H61" s="179">
        <f t="shared" si="6"/>
        <v>0</v>
      </c>
      <c r="I61" s="179">
        <f t="shared" si="6"/>
        <v>0</v>
      </c>
      <c r="J61" s="179">
        <f t="shared" si="6"/>
        <v>0</v>
      </c>
      <c r="K61" s="179">
        <f t="shared" si="6"/>
        <v>0</v>
      </c>
      <c r="L61" s="179">
        <f t="shared" si="6"/>
        <v>0</v>
      </c>
      <c r="M61" s="179">
        <f t="shared" si="6"/>
        <v>0</v>
      </c>
      <c r="N61" s="179">
        <f t="shared" si="6"/>
        <v>0</v>
      </c>
      <c r="O61" s="179">
        <f t="shared" si="6"/>
        <v>0</v>
      </c>
      <c r="P61" s="179">
        <f t="shared" si="6"/>
        <v>0</v>
      </c>
      <c r="Q61" s="179">
        <f t="shared" si="6"/>
        <v>0</v>
      </c>
      <c r="R61" s="179">
        <f t="shared" si="6"/>
        <v>0</v>
      </c>
      <c r="S61" s="179">
        <f t="shared" si="6"/>
        <v>0</v>
      </c>
      <c r="T61" s="179">
        <f t="shared" si="6"/>
        <v>0</v>
      </c>
      <c r="U61" s="179">
        <f t="shared" si="6"/>
        <v>0</v>
      </c>
      <c r="V61" s="179">
        <f t="shared" si="6"/>
        <v>0</v>
      </c>
      <c r="W61" s="179">
        <f t="shared" si="6"/>
        <v>0</v>
      </c>
      <c r="X61" s="179">
        <f t="shared" si="6"/>
        <v>0</v>
      </c>
      <c r="Y61" s="179">
        <f t="shared" si="6"/>
        <v>0</v>
      </c>
      <c r="Z61" s="179">
        <f t="shared" si="6"/>
        <v>0</v>
      </c>
      <c r="AA61" s="179">
        <f t="shared" si="6"/>
        <v>0</v>
      </c>
      <c r="AB61" s="183">
        <f>+AA61*(1+AB51)</f>
        <v>0</v>
      </c>
      <c r="AC61" s="179">
        <f>+AB61*(1+AC51)</f>
        <v>0</v>
      </c>
      <c r="AD61" s="179">
        <f aca="true" t="shared" si="7" ref="AD61:BA61">+AC61*(1+AD51)</f>
        <v>0</v>
      </c>
      <c r="AE61" s="179">
        <f t="shared" si="7"/>
        <v>0</v>
      </c>
      <c r="AF61" s="179">
        <f t="shared" si="7"/>
        <v>0</v>
      </c>
      <c r="AG61" s="179">
        <f t="shared" si="7"/>
        <v>0</v>
      </c>
      <c r="AH61" s="179">
        <f t="shared" si="7"/>
        <v>0</v>
      </c>
      <c r="AI61" s="179">
        <f t="shared" si="7"/>
        <v>0</v>
      </c>
      <c r="AJ61" s="179">
        <f t="shared" si="7"/>
        <v>0</v>
      </c>
      <c r="AK61" s="179">
        <f t="shared" si="7"/>
        <v>0</v>
      </c>
      <c r="AL61" s="179">
        <f t="shared" si="7"/>
        <v>0</v>
      </c>
      <c r="AM61" s="179">
        <f t="shared" si="7"/>
        <v>0</v>
      </c>
      <c r="AN61" s="179">
        <f t="shared" si="7"/>
        <v>0</v>
      </c>
      <c r="AO61" s="179">
        <f t="shared" si="7"/>
        <v>0</v>
      </c>
      <c r="AP61" s="179">
        <f t="shared" si="7"/>
        <v>0</v>
      </c>
      <c r="AQ61" s="179">
        <f t="shared" si="7"/>
        <v>0</v>
      </c>
      <c r="AR61" s="179">
        <f t="shared" si="7"/>
        <v>0</v>
      </c>
      <c r="AS61" s="179">
        <f t="shared" si="7"/>
        <v>0</v>
      </c>
      <c r="AT61" s="179">
        <f t="shared" si="7"/>
        <v>0</v>
      </c>
      <c r="AU61" s="179">
        <f t="shared" si="7"/>
        <v>0</v>
      </c>
      <c r="AV61" s="179">
        <f t="shared" si="7"/>
        <v>0</v>
      </c>
      <c r="AW61" s="179">
        <f t="shared" si="7"/>
        <v>0</v>
      </c>
      <c r="AX61" s="179">
        <f t="shared" si="7"/>
        <v>0</v>
      </c>
      <c r="AY61" s="179">
        <f t="shared" si="7"/>
        <v>0</v>
      </c>
      <c r="AZ61" s="179">
        <f t="shared" si="7"/>
        <v>0</v>
      </c>
      <c r="BA61" s="179">
        <f t="shared" si="7"/>
        <v>0</v>
      </c>
      <c r="BC61" s="136"/>
      <c r="BD61" s="136"/>
      <c r="BE61" s="137"/>
    </row>
    <row r="62" spans="2:57" s="1" customFormat="1" ht="12.75">
      <c r="B62" s="65" t="s">
        <v>93</v>
      </c>
      <c r="C62" s="179"/>
      <c r="D62" s="179">
        <v>0</v>
      </c>
      <c r="E62" s="179">
        <v>0</v>
      </c>
      <c r="F62" s="179">
        <v>0</v>
      </c>
      <c r="G62" s="179">
        <v>0</v>
      </c>
      <c r="H62" s="179">
        <v>0</v>
      </c>
      <c r="I62" s="179">
        <v>0</v>
      </c>
      <c r="J62" s="179">
        <v>0</v>
      </c>
      <c r="K62" s="179">
        <v>0</v>
      </c>
      <c r="L62" s="179">
        <v>0</v>
      </c>
      <c r="M62" s="179">
        <v>0</v>
      </c>
      <c r="N62" s="179">
        <v>0</v>
      </c>
      <c r="O62" s="179">
        <v>0</v>
      </c>
      <c r="P62" s="179">
        <v>0</v>
      </c>
      <c r="Q62" s="179">
        <v>0</v>
      </c>
      <c r="R62" s="179">
        <v>0</v>
      </c>
      <c r="S62" s="179">
        <v>0</v>
      </c>
      <c r="T62" s="179">
        <v>0</v>
      </c>
      <c r="U62" s="179">
        <v>0</v>
      </c>
      <c r="V62" s="179">
        <v>0</v>
      </c>
      <c r="W62" s="179">
        <v>0</v>
      </c>
      <c r="X62" s="179">
        <v>0</v>
      </c>
      <c r="Y62" s="179">
        <v>0</v>
      </c>
      <c r="Z62" s="179">
        <v>0</v>
      </c>
      <c r="AA62" s="179">
        <v>0</v>
      </c>
      <c r="AB62" s="183">
        <v>0</v>
      </c>
      <c r="AC62" s="179">
        <v>0</v>
      </c>
      <c r="AD62" s="179">
        <v>0</v>
      </c>
      <c r="AE62" s="179">
        <v>0</v>
      </c>
      <c r="AF62" s="179">
        <v>0</v>
      </c>
      <c r="AG62" s="179">
        <v>0</v>
      </c>
      <c r="AH62" s="179">
        <v>0</v>
      </c>
      <c r="AI62" s="179">
        <v>0</v>
      </c>
      <c r="AJ62" s="179">
        <v>0</v>
      </c>
      <c r="AK62" s="179">
        <v>0</v>
      </c>
      <c r="AL62" s="179">
        <v>0</v>
      </c>
      <c r="AM62" s="179">
        <v>0</v>
      </c>
      <c r="AN62" s="179">
        <v>0</v>
      </c>
      <c r="AO62" s="179">
        <v>0</v>
      </c>
      <c r="AP62" s="179">
        <v>0</v>
      </c>
      <c r="AQ62" s="179">
        <v>0</v>
      </c>
      <c r="AR62" s="179">
        <v>0</v>
      </c>
      <c r="AS62" s="179">
        <v>0</v>
      </c>
      <c r="AT62" s="179">
        <v>0</v>
      </c>
      <c r="AU62" s="179">
        <v>0</v>
      </c>
      <c r="AV62" s="179">
        <v>0</v>
      </c>
      <c r="AW62" s="179">
        <v>0</v>
      </c>
      <c r="AX62" s="179">
        <v>0</v>
      </c>
      <c r="AY62" s="179">
        <v>0</v>
      </c>
      <c r="AZ62" s="179">
        <v>0</v>
      </c>
      <c r="BA62" s="179">
        <v>0</v>
      </c>
      <c r="BC62" s="136"/>
      <c r="BD62" s="136"/>
      <c r="BE62" s="137"/>
    </row>
    <row r="63" spans="2:57" s="1" customFormat="1" ht="12.75">
      <c r="B63" s="65" t="s">
        <v>96</v>
      </c>
      <c r="C63" s="179"/>
      <c r="D63" s="179">
        <f>-J17</f>
        <v>0</v>
      </c>
      <c r="E63" s="179">
        <f>+D63*(1+D51)</f>
        <v>0</v>
      </c>
      <c r="F63" s="179">
        <f aca="true" t="shared" si="8" ref="F63:BA63">+E63*(1+E51)</f>
        <v>0</v>
      </c>
      <c r="G63" s="179">
        <f t="shared" si="8"/>
        <v>0</v>
      </c>
      <c r="H63" s="179">
        <f t="shared" si="8"/>
        <v>0</v>
      </c>
      <c r="I63" s="179">
        <f t="shared" si="8"/>
        <v>0</v>
      </c>
      <c r="J63" s="179">
        <f t="shared" si="8"/>
        <v>0</v>
      </c>
      <c r="K63" s="179">
        <f t="shared" si="8"/>
        <v>0</v>
      </c>
      <c r="L63" s="179">
        <f t="shared" si="8"/>
        <v>0</v>
      </c>
      <c r="M63" s="179">
        <f t="shared" si="8"/>
        <v>0</v>
      </c>
      <c r="N63" s="179">
        <f t="shared" si="8"/>
        <v>0</v>
      </c>
      <c r="O63" s="179">
        <f t="shared" si="8"/>
        <v>0</v>
      </c>
      <c r="P63" s="179">
        <f t="shared" si="8"/>
        <v>0</v>
      </c>
      <c r="Q63" s="179">
        <f t="shared" si="8"/>
        <v>0</v>
      </c>
      <c r="R63" s="179">
        <f t="shared" si="8"/>
        <v>0</v>
      </c>
      <c r="S63" s="179">
        <f t="shared" si="8"/>
        <v>0</v>
      </c>
      <c r="T63" s="179">
        <f t="shared" si="8"/>
        <v>0</v>
      </c>
      <c r="U63" s="179">
        <f t="shared" si="8"/>
        <v>0</v>
      </c>
      <c r="V63" s="179">
        <f t="shared" si="8"/>
        <v>0</v>
      </c>
      <c r="W63" s="179">
        <f t="shared" si="8"/>
        <v>0</v>
      </c>
      <c r="X63" s="179">
        <f t="shared" si="8"/>
        <v>0</v>
      </c>
      <c r="Y63" s="179">
        <f t="shared" si="8"/>
        <v>0</v>
      </c>
      <c r="Z63" s="179">
        <f t="shared" si="8"/>
        <v>0</v>
      </c>
      <c r="AA63" s="179">
        <f t="shared" si="8"/>
        <v>0</v>
      </c>
      <c r="AB63" s="183">
        <f t="shared" si="8"/>
        <v>0</v>
      </c>
      <c r="AC63" s="179">
        <f t="shared" si="8"/>
        <v>0</v>
      </c>
      <c r="AD63" s="179">
        <f t="shared" si="8"/>
        <v>0</v>
      </c>
      <c r="AE63" s="179">
        <f t="shared" si="8"/>
        <v>0</v>
      </c>
      <c r="AF63" s="179">
        <f t="shared" si="8"/>
        <v>0</v>
      </c>
      <c r="AG63" s="179">
        <f t="shared" si="8"/>
        <v>0</v>
      </c>
      <c r="AH63" s="179">
        <f t="shared" si="8"/>
        <v>0</v>
      </c>
      <c r="AI63" s="179">
        <f t="shared" si="8"/>
        <v>0</v>
      </c>
      <c r="AJ63" s="179">
        <f t="shared" si="8"/>
        <v>0</v>
      </c>
      <c r="AK63" s="179">
        <f t="shared" si="8"/>
        <v>0</v>
      </c>
      <c r="AL63" s="179">
        <f t="shared" si="8"/>
        <v>0</v>
      </c>
      <c r="AM63" s="179">
        <f t="shared" si="8"/>
        <v>0</v>
      </c>
      <c r="AN63" s="179">
        <f t="shared" si="8"/>
        <v>0</v>
      </c>
      <c r="AO63" s="179">
        <f t="shared" si="8"/>
        <v>0</v>
      </c>
      <c r="AP63" s="179">
        <f t="shared" si="8"/>
        <v>0</v>
      </c>
      <c r="AQ63" s="179">
        <f t="shared" si="8"/>
        <v>0</v>
      </c>
      <c r="AR63" s="179">
        <f t="shared" si="8"/>
        <v>0</v>
      </c>
      <c r="AS63" s="179">
        <f t="shared" si="8"/>
        <v>0</v>
      </c>
      <c r="AT63" s="179">
        <f t="shared" si="8"/>
        <v>0</v>
      </c>
      <c r="AU63" s="179">
        <f t="shared" si="8"/>
        <v>0</v>
      </c>
      <c r="AV63" s="179">
        <f t="shared" si="8"/>
        <v>0</v>
      </c>
      <c r="AW63" s="179">
        <f t="shared" si="8"/>
        <v>0</v>
      </c>
      <c r="AX63" s="179">
        <f t="shared" si="8"/>
        <v>0</v>
      </c>
      <c r="AY63" s="179">
        <f t="shared" si="8"/>
        <v>0</v>
      </c>
      <c r="AZ63" s="179">
        <f t="shared" si="8"/>
        <v>0</v>
      </c>
      <c r="BA63" s="179">
        <f t="shared" si="8"/>
        <v>0</v>
      </c>
      <c r="BC63" s="136"/>
      <c r="BD63" s="136"/>
      <c r="BE63" s="137"/>
    </row>
    <row r="64" spans="2:57" s="6" customFormat="1" ht="12.75">
      <c r="B64" s="6" t="s">
        <v>41</v>
      </c>
      <c r="C64" s="184"/>
      <c r="D64" s="184" t="e">
        <f>-($D$14-$E$14+$D$15-$E$15+$D$16-$E$16+$D$17-$E$17)/$D$41</f>
        <v>#DIV/0!</v>
      </c>
      <c r="E64" s="184" t="e">
        <f aca="true" t="shared" si="9" ref="E64:AB64">-($D$14-$E$14+$D$15-$E$15+$D$16-$E$16+$D$17-$E$17)/$D$41</f>
        <v>#DIV/0!</v>
      </c>
      <c r="F64" s="184" t="e">
        <f t="shared" si="9"/>
        <v>#DIV/0!</v>
      </c>
      <c r="G64" s="184" t="e">
        <f t="shared" si="9"/>
        <v>#DIV/0!</v>
      </c>
      <c r="H64" s="184" t="e">
        <f t="shared" si="9"/>
        <v>#DIV/0!</v>
      </c>
      <c r="I64" s="184" t="e">
        <f t="shared" si="9"/>
        <v>#DIV/0!</v>
      </c>
      <c r="J64" s="184" t="e">
        <f t="shared" si="9"/>
        <v>#DIV/0!</v>
      </c>
      <c r="K64" s="184" t="e">
        <f t="shared" si="9"/>
        <v>#DIV/0!</v>
      </c>
      <c r="L64" s="184" t="e">
        <f t="shared" si="9"/>
        <v>#DIV/0!</v>
      </c>
      <c r="M64" s="184" t="e">
        <f t="shared" si="9"/>
        <v>#DIV/0!</v>
      </c>
      <c r="N64" s="184" t="e">
        <f t="shared" si="9"/>
        <v>#DIV/0!</v>
      </c>
      <c r="O64" s="184" t="e">
        <f t="shared" si="9"/>
        <v>#DIV/0!</v>
      </c>
      <c r="P64" s="184" t="e">
        <f t="shared" si="9"/>
        <v>#DIV/0!</v>
      </c>
      <c r="Q64" s="184" t="e">
        <f t="shared" si="9"/>
        <v>#DIV/0!</v>
      </c>
      <c r="R64" s="184" t="e">
        <f t="shared" si="9"/>
        <v>#DIV/0!</v>
      </c>
      <c r="S64" s="184" t="e">
        <f t="shared" si="9"/>
        <v>#DIV/0!</v>
      </c>
      <c r="T64" s="184" t="e">
        <f t="shared" si="9"/>
        <v>#DIV/0!</v>
      </c>
      <c r="U64" s="184" t="e">
        <f t="shared" si="9"/>
        <v>#DIV/0!</v>
      </c>
      <c r="V64" s="184" t="e">
        <f t="shared" si="9"/>
        <v>#DIV/0!</v>
      </c>
      <c r="W64" s="184" t="e">
        <f t="shared" si="9"/>
        <v>#DIV/0!</v>
      </c>
      <c r="X64" s="184" t="e">
        <f t="shared" si="9"/>
        <v>#DIV/0!</v>
      </c>
      <c r="Y64" s="184" t="e">
        <f t="shared" si="9"/>
        <v>#DIV/0!</v>
      </c>
      <c r="Z64" s="184" t="e">
        <f t="shared" si="9"/>
        <v>#DIV/0!</v>
      </c>
      <c r="AA64" s="184" t="e">
        <f t="shared" si="9"/>
        <v>#DIV/0!</v>
      </c>
      <c r="AB64" s="183" t="e">
        <f t="shared" si="9"/>
        <v>#DIV/0!</v>
      </c>
      <c r="AC64" s="184">
        <f>-($F$14+$F$15+$F$16+$F$17)/$D$41</f>
        <v>0</v>
      </c>
      <c r="AD64" s="184">
        <f aca="true" t="shared" si="10" ref="AD64:BA64">-($F$14+$F$15+$F$16+$F$17)/$D$41</f>
        <v>0</v>
      </c>
      <c r="AE64" s="184">
        <f t="shared" si="10"/>
        <v>0</v>
      </c>
      <c r="AF64" s="184">
        <f t="shared" si="10"/>
        <v>0</v>
      </c>
      <c r="AG64" s="184">
        <f t="shared" si="10"/>
        <v>0</v>
      </c>
      <c r="AH64" s="184">
        <f t="shared" si="10"/>
        <v>0</v>
      </c>
      <c r="AI64" s="184">
        <f t="shared" si="10"/>
        <v>0</v>
      </c>
      <c r="AJ64" s="184">
        <f t="shared" si="10"/>
        <v>0</v>
      </c>
      <c r="AK64" s="184">
        <f t="shared" si="10"/>
        <v>0</v>
      </c>
      <c r="AL64" s="184">
        <f t="shared" si="10"/>
        <v>0</v>
      </c>
      <c r="AM64" s="184">
        <f t="shared" si="10"/>
        <v>0</v>
      </c>
      <c r="AN64" s="184">
        <f t="shared" si="10"/>
        <v>0</v>
      </c>
      <c r="AO64" s="184">
        <f t="shared" si="10"/>
        <v>0</v>
      </c>
      <c r="AP64" s="184">
        <f t="shared" si="10"/>
        <v>0</v>
      </c>
      <c r="AQ64" s="184">
        <f t="shared" si="10"/>
        <v>0</v>
      </c>
      <c r="AR64" s="184">
        <f t="shared" si="10"/>
        <v>0</v>
      </c>
      <c r="AS64" s="184">
        <f t="shared" si="10"/>
        <v>0</v>
      </c>
      <c r="AT64" s="184">
        <f t="shared" si="10"/>
        <v>0</v>
      </c>
      <c r="AU64" s="184">
        <f t="shared" si="10"/>
        <v>0</v>
      </c>
      <c r="AV64" s="184">
        <f t="shared" si="10"/>
        <v>0</v>
      </c>
      <c r="AW64" s="184">
        <f t="shared" si="10"/>
        <v>0</v>
      </c>
      <c r="AX64" s="184">
        <f t="shared" si="10"/>
        <v>0</v>
      </c>
      <c r="AY64" s="184">
        <f t="shared" si="10"/>
        <v>0</v>
      </c>
      <c r="AZ64" s="184">
        <f t="shared" si="10"/>
        <v>0</v>
      </c>
      <c r="BA64" s="184">
        <f t="shared" si="10"/>
        <v>0</v>
      </c>
      <c r="BC64" s="136"/>
      <c r="BD64" s="136"/>
      <c r="BE64" s="137"/>
    </row>
    <row r="65" spans="2:57" s="6" customFormat="1" ht="12.75">
      <c r="B65" s="6" t="s">
        <v>42</v>
      </c>
      <c r="C65" s="184"/>
      <c r="D65" s="184" t="e">
        <f>-($D$12-$E$12+$D$13-$E$13+$D$20-$E$20+$D$21-$E$21)/$D$42</f>
        <v>#DIV/0!</v>
      </c>
      <c r="E65" s="184" t="e">
        <f aca="true" t="shared" si="11" ref="E65:BA65">-($D$12-$E$12+$D$13-$E$13+$D$20-$E$20+$D$21-$E$21)/$D$42</f>
        <v>#DIV/0!</v>
      </c>
      <c r="F65" s="184" t="e">
        <f t="shared" si="11"/>
        <v>#DIV/0!</v>
      </c>
      <c r="G65" s="184" t="e">
        <f t="shared" si="11"/>
        <v>#DIV/0!</v>
      </c>
      <c r="H65" s="184" t="e">
        <f t="shared" si="11"/>
        <v>#DIV/0!</v>
      </c>
      <c r="I65" s="184" t="e">
        <f t="shared" si="11"/>
        <v>#DIV/0!</v>
      </c>
      <c r="J65" s="184" t="e">
        <f t="shared" si="11"/>
        <v>#DIV/0!</v>
      </c>
      <c r="K65" s="184" t="e">
        <f t="shared" si="11"/>
        <v>#DIV/0!</v>
      </c>
      <c r="L65" s="184" t="e">
        <f t="shared" si="11"/>
        <v>#DIV/0!</v>
      </c>
      <c r="M65" s="184" t="e">
        <f t="shared" si="11"/>
        <v>#DIV/0!</v>
      </c>
      <c r="N65" s="184" t="e">
        <f t="shared" si="11"/>
        <v>#DIV/0!</v>
      </c>
      <c r="O65" s="184" t="e">
        <f t="shared" si="11"/>
        <v>#DIV/0!</v>
      </c>
      <c r="P65" s="184" t="e">
        <f t="shared" si="11"/>
        <v>#DIV/0!</v>
      </c>
      <c r="Q65" s="184" t="e">
        <f t="shared" si="11"/>
        <v>#DIV/0!</v>
      </c>
      <c r="R65" s="184" t="e">
        <f t="shared" si="11"/>
        <v>#DIV/0!</v>
      </c>
      <c r="S65" s="184" t="e">
        <f t="shared" si="11"/>
        <v>#DIV/0!</v>
      </c>
      <c r="T65" s="184" t="e">
        <f t="shared" si="11"/>
        <v>#DIV/0!</v>
      </c>
      <c r="U65" s="184" t="e">
        <f t="shared" si="11"/>
        <v>#DIV/0!</v>
      </c>
      <c r="V65" s="184" t="e">
        <f t="shared" si="11"/>
        <v>#DIV/0!</v>
      </c>
      <c r="W65" s="184" t="e">
        <f t="shared" si="11"/>
        <v>#DIV/0!</v>
      </c>
      <c r="X65" s="184" t="e">
        <f t="shared" si="11"/>
        <v>#DIV/0!</v>
      </c>
      <c r="Y65" s="184" t="e">
        <f t="shared" si="11"/>
        <v>#DIV/0!</v>
      </c>
      <c r="Z65" s="184" t="e">
        <f t="shared" si="11"/>
        <v>#DIV/0!</v>
      </c>
      <c r="AA65" s="184" t="e">
        <f t="shared" si="11"/>
        <v>#DIV/0!</v>
      </c>
      <c r="AB65" s="183" t="e">
        <f t="shared" si="11"/>
        <v>#DIV/0!</v>
      </c>
      <c r="AC65" s="184" t="e">
        <f t="shared" si="11"/>
        <v>#DIV/0!</v>
      </c>
      <c r="AD65" s="184" t="e">
        <f t="shared" si="11"/>
        <v>#DIV/0!</v>
      </c>
      <c r="AE65" s="184" t="e">
        <f t="shared" si="11"/>
        <v>#DIV/0!</v>
      </c>
      <c r="AF65" s="184" t="e">
        <f t="shared" si="11"/>
        <v>#DIV/0!</v>
      </c>
      <c r="AG65" s="184" t="e">
        <f t="shared" si="11"/>
        <v>#DIV/0!</v>
      </c>
      <c r="AH65" s="184" t="e">
        <f t="shared" si="11"/>
        <v>#DIV/0!</v>
      </c>
      <c r="AI65" s="184" t="e">
        <f t="shared" si="11"/>
        <v>#DIV/0!</v>
      </c>
      <c r="AJ65" s="184" t="e">
        <f t="shared" si="11"/>
        <v>#DIV/0!</v>
      </c>
      <c r="AK65" s="184" t="e">
        <f t="shared" si="11"/>
        <v>#DIV/0!</v>
      </c>
      <c r="AL65" s="184" t="e">
        <f t="shared" si="11"/>
        <v>#DIV/0!</v>
      </c>
      <c r="AM65" s="184" t="e">
        <f t="shared" si="11"/>
        <v>#DIV/0!</v>
      </c>
      <c r="AN65" s="184" t="e">
        <f t="shared" si="11"/>
        <v>#DIV/0!</v>
      </c>
      <c r="AO65" s="184" t="e">
        <f t="shared" si="11"/>
        <v>#DIV/0!</v>
      </c>
      <c r="AP65" s="184" t="e">
        <f t="shared" si="11"/>
        <v>#DIV/0!</v>
      </c>
      <c r="AQ65" s="184" t="e">
        <f t="shared" si="11"/>
        <v>#DIV/0!</v>
      </c>
      <c r="AR65" s="184" t="e">
        <f t="shared" si="11"/>
        <v>#DIV/0!</v>
      </c>
      <c r="AS65" s="184" t="e">
        <f t="shared" si="11"/>
        <v>#DIV/0!</v>
      </c>
      <c r="AT65" s="184" t="e">
        <f t="shared" si="11"/>
        <v>#DIV/0!</v>
      </c>
      <c r="AU65" s="184" t="e">
        <f t="shared" si="11"/>
        <v>#DIV/0!</v>
      </c>
      <c r="AV65" s="184" t="e">
        <f t="shared" si="11"/>
        <v>#DIV/0!</v>
      </c>
      <c r="AW65" s="184" t="e">
        <f t="shared" si="11"/>
        <v>#DIV/0!</v>
      </c>
      <c r="AX65" s="184" t="e">
        <f t="shared" si="11"/>
        <v>#DIV/0!</v>
      </c>
      <c r="AY65" s="184" t="e">
        <f t="shared" si="11"/>
        <v>#DIV/0!</v>
      </c>
      <c r="AZ65" s="184" t="e">
        <f t="shared" si="11"/>
        <v>#DIV/0!</v>
      </c>
      <c r="BA65" s="184" t="e">
        <f t="shared" si="11"/>
        <v>#DIV/0!</v>
      </c>
      <c r="BC65" s="136"/>
      <c r="BD65" s="136"/>
      <c r="BE65" s="137"/>
    </row>
    <row r="66" spans="2:57" s="6" customFormat="1" ht="12.75">
      <c r="B66" s="6" t="str">
        <f>"- Zinsaufwand"</f>
        <v>- Zinsaufwand</v>
      </c>
      <c r="C66" s="184"/>
      <c r="D66" s="184" t="e">
        <f>-C74*$C$90</f>
        <v>#DIV/0!</v>
      </c>
      <c r="E66" s="184" t="e">
        <f>+D53*$C$90</f>
        <v>#DIV/0!</v>
      </c>
      <c r="F66" s="184" t="e">
        <f>+E53*$C$90</f>
        <v>#DIV/0!</v>
      </c>
      <c r="G66" s="184" t="e">
        <f aca="true" t="shared" si="12" ref="G66:BA66">+F53*$C$90</f>
        <v>#DIV/0!</v>
      </c>
      <c r="H66" s="184" t="e">
        <f t="shared" si="12"/>
        <v>#DIV/0!</v>
      </c>
      <c r="I66" s="184" t="e">
        <f t="shared" si="12"/>
        <v>#DIV/0!</v>
      </c>
      <c r="J66" s="184" t="e">
        <f t="shared" si="12"/>
        <v>#DIV/0!</v>
      </c>
      <c r="K66" s="184" t="e">
        <f t="shared" si="12"/>
        <v>#DIV/0!</v>
      </c>
      <c r="L66" s="184" t="e">
        <f t="shared" si="12"/>
        <v>#DIV/0!</v>
      </c>
      <c r="M66" s="184" t="e">
        <f t="shared" si="12"/>
        <v>#DIV/0!</v>
      </c>
      <c r="N66" s="184" t="e">
        <f t="shared" si="12"/>
        <v>#DIV/0!</v>
      </c>
      <c r="O66" s="184" t="e">
        <f t="shared" si="12"/>
        <v>#DIV/0!</v>
      </c>
      <c r="P66" s="184" t="e">
        <f t="shared" si="12"/>
        <v>#DIV/0!</v>
      </c>
      <c r="Q66" s="184" t="e">
        <f t="shared" si="12"/>
        <v>#DIV/0!</v>
      </c>
      <c r="R66" s="184" t="e">
        <f t="shared" si="12"/>
        <v>#DIV/0!</v>
      </c>
      <c r="S66" s="184" t="e">
        <f t="shared" si="12"/>
        <v>#DIV/0!</v>
      </c>
      <c r="T66" s="184" t="e">
        <f t="shared" si="12"/>
        <v>#DIV/0!</v>
      </c>
      <c r="U66" s="184" t="e">
        <f t="shared" si="12"/>
        <v>#DIV/0!</v>
      </c>
      <c r="V66" s="184" t="e">
        <f t="shared" si="12"/>
        <v>#DIV/0!</v>
      </c>
      <c r="W66" s="184" t="e">
        <f t="shared" si="12"/>
        <v>#DIV/0!</v>
      </c>
      <c r="X66" s="184" t="e">
        <f t="shared" si="12"/>
        <v>#DIV/0!</v>
      </c>
      <c r="Y66" s="184" t="e">
        <f t="shared" si="12"/>
        <v>#DIV/0!</v>
      </c>
      <c r="Z66" s="184" t="e">
        <f t="shared" si="12"/>
        <v>#DIV/0!</v>
      </c>
      <c r="AA66" s="184" t="e">
        <f t="shared" si="12"/>
        <v>#DIV/0!</v>
      </c>
      <c r="AB66" s="185" t="e">
        <f t="shared" si="12"/>
        <v>#DIV/0!</v>
      </c>
      <c r="AC66" s="184">
        <f>+AB53*$C$90</f>
        <v>0</v>
      </c>
      <c r="AD66" s="184" t="e">
        <f>+AC53*$C$90</f>
        <v>#DIV/0!</v>
      </c>
      <c r="AE66" s="184" t="e">
        <f t="shared" si="12"/>
        <v>#DIV/0!</v>
      </c>
      <c r="AF66" s="184" t="e">
        <f t="shared" si="12"/>
        <v>#DIV/0!</v>
      </c>
      <c r="AG66" s="184" t="e">
        <f t="shared" si="12"/>
        <v>#DIV/0!</v>
      </c>
      <c r="AH66" s="184" t="e">
        <f t="shared" si="12"/>
        <v>#DIV/0!</v>
      </c>
      <c r="AI66" s="184" t="e">
        <f t="shared" si="12"/>
        <v>#DIV/0!</v>
      </c>
      <c r="AJ66" s="184" t="e">
        <f t="shared" si="12"/>
        <v>#DIV/0!</v>
      </c>
      <c r="AK66" s="184" t="e">
        <f t="shared" si="12"/>
        <v>#DIV/0!</v>
      </c>
      <c r="AL66" s="184" t="e">
        <f t="shared" si="12"/>
        <v>#DIV/0!</v>
      </c>
      <c r="AM66" s="184" t="e">
        <f t="shared" si="12"/>
        <v>#DIV/0!</v>
      </c>
      <c r="AN66" s="184" t="e">
        <f t="shared" si="12"/>
        <v>#DIV/0!</v>
      </c>
      <c r="AO66" s="184" t="e">
        <f t="shared" si="12"/>
        <v>#DIV/0!</v>
      </c>
      <c r="AP66" s="184" t="e">
        <f t="shared" si="12"/>
        <v>#DIV/0!</v>
      </c>
      <c r="AQ66" s="184" t="e">
        <f t="shared" si="12"/>
        <v>#DIV/0!</v>
      </c>
      <c r="AR66" s="184" t="e">
        <f t="shared" si="12"/>
        <v>#DIV/0!</v>
      </c>
      <c r="AS66" s="184" t="e">
        <f t="shared" si="12"/>
        <v>#DIV/0!</v>
      </c>
      <c r="AT66" s="184" t="e">
        <f t="shared" si="12"/>
        <v>#DIV/0!</v>
      </c>
      <c r="AU66" s="184" t="e">
        <f t="shared" si="12"/>
        <v>#DIV/0!</v>
      </c>
      <c r="AV66" s="184" t="e">
        <f t="shared" si="12"/>
        <v>#DIV/0!</v>
      </c>
      <c r="AW66" s="184" t="e">
        <f t="shared" si="12"/>
        <v>#DIV/0!</v>
      </c>
      <c r="AX66" s="184" t="e">
        <f t="shared" si="12"/>
        <v>#DIV/0!</v>
      </c>
      <c r="AY66" s="184" t="e">
        <f t="shared" si="12"/>
        <v>#DIV/0!</v>
      </c>
      <c r="AZ66" s="184" t="e">
        <f t="shared" si="12"/>
        <v>#DIV/0!</v>
      </c>
      <c r="BA66" s="184" t="e">
        <f t="shared" si="12"/>
        <v>#DIV/0!</v>
      </c>
      <c r="BC66" s="139"/>
      <c r="BD66" s="140"/>
      <c r="BE66" s="141"/>
    </row>
    <row r="67" spans="2:57" s="6" customFormat="1" ht="12.75">
      <c r="B67" s="8" t="s">
        <v>3</v>
      </c>
      <c r="C67" s="186"/>
      <c r="D67" s="186" t="e">
        <f>SUM(D60:D66)</f>
        <v>#DIV/0!</v>
      </c>
      <c r="E67" s="186" t="e">
        <f aca="true" t="shared" si="13" ref="E67:AZ67">SUM(E60:E66)</f>
        <v>#DIV/0!</v>
      </c>
      <c r="F67" s="186" t="e">
        <f>SUM(F60:F66)</f>
        <v>#DIV/0!</v>
      </c>
      <c r="G67" s="186" t="e">
        <f t="shared" si="13"/>
        <v>#DIV/0!</v>
      </c>
      <c r="H67" s="186" t="e">
        <f t="shared" si="13"/>
        <v>#DIV/0!</v>
      </c>
      <c r="I67" s="186" t="e">
        <f t="shared" si="13"/>
        <v>#DIV/0!</v>
      </c>
      <c r="J67" s="186" t="e">
        <f t="shared" si="13"/>
        <v>#DIV/0!</v>
      </c>
      <c r="K67" s="186" t="e">
        <f t="shared" si="13"/>
        <v>#DIV/0!</v>
      </c>
      <c r="L67" s="186" t="e">
        <f t="shared" si="13"/>
        <v>#DIV/0!</v>
      </c>
      <c r="M67" s="186" t="e">
        <f t="shared" si="13"/>
        <v>#DIV/0!</v>
      </c>
      <c r="N67" s="186" t="e">
        <f t="shared" si="13"/>
        <v>#DIV/0!</v>
      </c>
      <c r="O67" s="186" t="e">
        <f t="shared" si="13"/>
        <v>#DIV/0!</v>
      </c>
      <c r="P67" s="186" t="e">
        <f t="shared" si="13"/>
        <v>#DIV/0!</v>
      </c>
      <c r="Q67" s="186" t="e">
        <f t="shared" si="13"/>
        <v>#DIV/0!</v>
      </c>
      <c r="R67" s="186" t="e">
        <f t="shared" si="13"/>
        <v>#DIV/0!</v>
      </c>
      <c r="S67" s="186" t="e">
        <f t="shared" si="13"/>
        <v>#DIV/0!</v>
      </c>
      <c r="T67" s="186" t="e">
        <f t="shared" si="13"/>
        <v>#DIV/0!</v>
      </c>
      <c r="U67" s="186" t="e">
        <f t="shared" si="13"/>
        <v>#DIV/0!</v>
      </c>
      <c r="V67" s="186" t="e">
        <f t="shared" si="13"/>
        <v>#DIV/0!</v>
      </c>
      <c r="W67" s="186" t="e">
        <f t="shared" si="13"/>
        <v>#DIV/0!</v>
      </c>
      <c r="X67" s="186" t="e">
        <f t="shared" si="13"/>
        <v>#DIV/0!</v>
      </c>
      <c r="Y67" s="186" t="e">
        <f t="shared" si="13"/>
        <v>#DIV/0!</v>
      </c>
      <c r="Z67" s="186" t="e">
        <f t="shared" si="13"/>
        <v>#DIV/0!</v>
      </c>
      <c r="AA67" s="186" t="e">
        <f t="shared" si="13"/>
        <v>#DIV/0!</v>
      </c>
      <c r="AB67" s="187" t="e">
        <f t="shared" si="13"/>
        <v>#DIV/0!</v>
      </c>
      <c r="AC67" s="186" t="e">
        <f t="shared" si="13"/>
        <v>#DIV/0!</v>
      </c>
      <c r="AD67" s="186" t="e">
        <f t="shared" si="13"/>
        <v>#DIV/0!</v>
      </c>
      <c r="AE67" s="186" t="e">
        <f t="shared" si="13"/>
        <v>#DIV/0!</v>
      </c>
      <c r="AF67" s="186" t="e">
        <f t="shared" si="13"/>
        <v>#DIV/0!</v>
      </c>
      <c r="AG67" s="186" t="e">
        <f t="shared" si="13"/>
        <v>#DIV/0!</v>
      </c>
      <c r="AH67" s="186" t="e">
        <f t="shared" si="13"/>
        <v>#DIV/0!</v>
      </c>
      <c r="AI67" s="186" t="e">
        <f t="shared" si="13"/>
        <v>#DIV/0!</v>
      </c>
      <c r="AJ67" s="186" t="e">
        <f t="shared" si="13"/>
        <v>#DIV/0!</v>
      </c>
      <c r="AK67" s="186" t="e">
        <f t="shared" si="13"/>
        <v>#DIV/0!</v>
      </c>
      <c r="AL67" s="186" t="e">
        <f t="shared" si="13"/>
        <v>#DIV/0!</v>
      </c>
      <c r="AM67" s="186" t="e">
        <f t="shared" si="13"/>
        <v>#DIV/0!</v>
      </c>
      <c r="AN67" s="186" t="e">
        <f t="shared" si="13"/>
        <v>#DIV/0!</v>
      </c>
      <c r="AO67" s="186" t="e">
        <f t="shared" si="13"/>
        <v>#DIV/0!</v>
      </c>
      <c r="AP67" s="186" t="e">
        <f t="shared" si="13"/>
        <v>#DIV/0!</v>
      </c>
      <c r="AQ67" s="186" t="e">
        <f t="shared" si="13"/>
        <v>#DIV/0!</v>
      </c>
      <c r="AR67" s="186" t="e">
        <f t="shared" si="13"/>
        <v>#DIV/0!</v>
      </c>
      <c r="AS67" s="186" t="e">
        <f t="shared" si="13"/>
        <v>#DIV/0!</v>
      </c>
      <c r="AT67" s="186" t="e">
        <f t="shared" si="13"/>
        <v>#DIV/0!</v>
      </c>
      <c r="AU67" s="186" t="e">
        <f t="shared" si="13"/>
        <v>#DIV/0!</v>
      </c>
      <c r="AV67" s="186" t="e">
        <f t="shared" si="13"/>
        <v>#DIV/0!</v>
      </c>
      <c r="AW67" s="186" t="e">
        <f t="shared" si="13"/>
        <v>#DIV/0!</v>
      </c>
      <c r="AX67" s="186" t="e">
        <f t="shared" si="13"/>
        <v>#DIV/0!</v>
      </c>
      <c r="AY67" s="186" t="e">
        <f t="shared" si="13"/>
        <v>#DIV/0!</v>
      </c>
      <c r="AZ67" s="186" t="e">
        <f t="shared" si="13"/>
        <v>#DIV/0!</v>
      </c>
      <c r="BA67" s="186" t="e">
        <f>SUM(BA60:BA66)</f>
        <v>#DIV/0!</v>
      </c>
      <c r="BC67" s="139"/>
      <c r="BD67" s="141"/>
      <c r="BE67" s="141"/>
    </row>
    <row r="68" spans="2:57" s="65" customFormat="1" ht="12.75">
      <c r="B68" s="64" t="s">
        <v>13</v>
      </c>
      <c r="C68" s="188"/>
      <c r="D68" s="188" t="e">
        <f>IF(D67&lt;0,0,-D67*$D$44)</f>
        <v>#DIV/0!</v>
      </c>
      <c r="E68" s="188" t="e">
        <f aca="true" t="shared" si="14" ref="E68:AJ68">IF((E67+E54*0.75)&lt;0,0,(-E67-E54*0.75)*$D$44)</f>
        <v>#DIV/0!</v>
      </c>
      <c r="F68" s="188" t="e">
        <f t="shared" si="14"/>
        <v>#DIV/0!</v>
      </c>
      <c r="G68" s="188" t="e">
        <f t="shared" si="14"/>
        <v>#DIV/0!</v>
      </c>
      <c r="H68" s="188" t="e">
        <f t="shared" si="14"/>
        <v>#DIV/0!</v>
      </c>
      <c r="I68" s="188" t="e">
        <f t="shared" si="14"/>
        <v>#DIV/0!</v>
      </c>
      <c r="J68" s="188" t="e">
        <f t="shared" si="14"/>
        <v>#DIV/0!</v>
      </c>
      <c r="K68" s="188" t="e">
        <f t="shared" si="14"/>
        <v>#DIV/0!</v>
      </c>
      <c r="L68" s="188" t="e">
        <f t="shared" si="14"/>
        <v>#DIV/0!</v>
      </c>
      <c r="M68" s="188" t="e">
        <f t="shared" si="14"/>
        <v>#DIV/0!</v>
      </c>
      <c r="N68" s="188" t="e">
        <f t="shared" si="14"/>
        <v>#DIV/0!</v>
      </c>
      <c r="O68" s="188" t="e">
        <f t="shared" si="14"/>
        <v>#DIV/0!</v>
      </c>
      <c r="P68" s="188" t="e">
        <f t="shared" si="14"/>
        <v>#DIV/0!</v>
      </c>
      <c r="Q68" s="188" t="e">
        <f t="shared" si="14"/>
        <v>#DIV/0!</v>
      </c>
      <c r="R68" s="188" t="e">
        <f t="shared" si="14"/>
        <v>#DIV/0!</v>
      </c>
      <c r="S68" s="188" t="e">
        <f t="shared" si="14"/>
        <v>#DIV/0!</v>
      </c>
      <c r="T68" s="188" t="e">
        <f t="shared" si="14"/>
        <v>#DIV/0!</v>
      </c>
      <c r="U68" s="188" t="e">
        <f t="shared" si="14"/>
        <v>#DIV/0!</v>
      </c>
      <c r="V68" s="188" t="e">
        <f t="shared" si="14"/>
        <v>#DIV/0!</v>
      </c>
      <c r="W68" s="188" t="e">
        <f t="shared" si="14"/>
        <v>#DIV/0!</v>
      </c>
      <c r="X68" s="188" t="e">
        <f t="shared" si="14"/>
        <v>#DIV/0!</v>
      </c>
      <c r="Y68" s="188" t="e">
        <f t="shared" si="14"/>
        <v>#DIV/0!</v>
      </c>
      <c r="Z68" s="188" t="e">
        <f t="shared" si="14"/>
        <v>#DIV/0!</v>
      </c>
      <c r="AA68" s="188" t="e">
        <f t="shared" si="14"/>
        <v>#DIV/0!</v>
      </c>
      <c r="AB68" s="200" t="e">
        <f t="shared" si="14"/>
        <v>#DIV/0!</v>
      </c>
      <c r="AC68" s="188" t="e">
        <f t="shared" si="14"/>
        <v>#DIV/0!</v>
      </c>
      <c r="AD68" s="188" t="e">
        <f t="shared" si="14"/>
        <v>#DIV/0!</v>
      </c>
      <c r="AE68" s="188" t="e">
        <f t="shared" si="14"/>
        <v>#DIV/0!</v>
      </c>
      <c r="AF68" s="188" t="e">
        <f t="shared" si="14"/>
        <v>#DIV/0!</v>
      </c>
      <c r="AG68" s="188" t="e">
        <f t="shared" si="14"/>
        <v>#DIV/0!</v>
      </c>
      <c r="AH68" s="188" t="e">
        <f t="shared" si="14"/>
        <v>#DIV/0!</v>
      </c>
      <c r="AI68" s="188" t="e">
        <f t="shared" si="14"/>
        <v>#DIV/0!</v>
      </c>
      <c r="AJ68" s="188" t="e">
        <f t="shared" si="14"/>
        <v>#DIV/0!</v>
      </c>
      <c r="AK68" s="188" t="e">
        <f aca="true" t="shared" si="15" ref="AK68:BA68">IF((AK67+AK54*0.75)&lt;0,0,(-AK67-AK54*0.75)*$D$44)</f>
        <v>#DIV/0!</v>
      </c>
      <c r="AL68" s="188" t="e">
        <f t="shared" si="15"/>
        <v>#DIV/0!</v>
      </c>
      <c r="AM68" s="188" t="e">
        <f t="shared" si="15"/>
        <v>#DIV/0!</v>
      </c>
      <c r="AN68" s="188" t="e">
        <f t="shared" si="15"/>
        <v>#DIV/0!</v>
      </c>
      <c r="AO68" s="188" t="e">
        <f t="shared" si="15"/>
        <v>#DIV/0!</v>
      </c>
      <c r="AP68" s="188" t="e">
        <f t="shared" si="15"/>
        <v>#DIV/0!</v>
      </c>
      <c r="AQ68" s="188" t="e">
        <f t="shared" si="15"/>
        <v>#DIV/0!</v>
      </c>
      <c r="AR68" s="188" t="e">
        <f t="shared" si="15"/>
        <v>#DIV/0!</v>
      </c>
      <c r="AS68" s="188" t="e">
        <f t="shared" si="15"/>
        <v>#DIV/0!</v>
      </c>
      <c r="AT68" s="188" t="e">
        <f t="shared" si="15"/>
        <v>#DIV/0!</v>
      </c>
      <c r="AU68" s="188" t="e">
        <f t="shared" si="15"/>
        <v>#DIV/0!</v>
      </c>
      <c r="AV68" s="188" t="e">
        <f t="shared" si="15"/>
        <v>#DIV/0!</v>
      </c>
      <c r="AW68" s="188" t="e">
        <f t="shared" si="15"/>
        <v>#DIV/0!</v>
      </c>
      <c r="AX68" s="188" t="e">
        <f t="shared" si="15"/>
        <v>#DIV/0!</v>
      </c>
      <c r="AY68" s="188" t="e">
        <f t="shared" si="15"/>
        <v>#DIV/0!</v>
      </c>
      <c r="AZ68" s="188" t="e">
        <f t="shared" si="15"/>
        <v>#DIV/0!</v>
      </c>
      <c r="BA68" s="188" t="e">
        <f t="shared" si="15"/>
        <v>#DIV/0!</v>
      </c>
      <c r="BC68" s="136"/>
      <c r="BD68" s="142"/>
      <c r="BE68" s="142"/>
    </row>
    <row r="69" spans="3:55" s="5" customFormat="1" ht="11.25">
      <c r="C69" s="189"/>
      <c r="D69" s="189"/>
      <c r="E69" s="189"/>
      <c r="F69" s="189"/>
      <c r="G69" s="189"/>
      <c r="H69" s="189"/>
      <c r="I69" s="189"/>
      <c r="J69" s="189"/>
      <c r="K69" s="189"/>
      <c r="L69" s="189"/>
      <c r="M69" s="189"/>
      <c r="N69" s="189"/>
      <c r="O69" s="189"/>
      <c r="P69" s="189"/>
      <c r="Q69" s="189"/>
      <c r="R69" s="189"/>
      <c r="S69" s="189"/>
      <c r="T69" s="189"/>
      <c r="U69" s="189"/>
      <c r="V69" s="189"/>
      <c r="W69" s="189"/>
      <c r="X69" s="189"/>
      <c r="Y69" s="189"/>
      <c r="Z69" s="189"/>
      <c r="AA69" s="189"/>
      <c r="AB69" s="190"/>
      <c r="AC69" s="189"/>
      <c r="AD69" s="189"/>
      <c r="AE69" s="189"/>
      <c r="AF69" s="189"/>
      <c r="AG69" s="189"/>
      <c r="AH69" s="189"/>
      <c r="AI69" s="189"/>
      <c r="AJ69" s="189"/>
      <c r="AK69" s="189"/>
      <c r="AL69" s="189"/>
      <c r="AM69" s="189"/>
      <c r="AN69" s="189"/>
      <c r="AO69" s="189"/>
      <c r="AP69" s="189"/>
      <c r="AQ69" s="189"/>
      <c r="AR69" s="189"/>
      <c r="AS69" s="189"/>
      <c r="AT69" s="189"/>
      <c r="AU69" s="189"/>
      <c r="AV69" s="189"/>
      <c r="AW69" s="189"/>
      <c r="AX69" s="189"/>
      <c r="AY69" s="189"/>
      <c r="AZ69" s="189"/>
      <c r="BA69" s="189"/>
      <c r="BC69" s="123"/>
    </row>
    <row r="70" spans="2:55" s="6" customFormat="1" ht="12.75">
      <c r="B70" s="8" t="s">
        <v>8</v>
      </c>
      <c r="C70" s="186"/>
      <c r="D70" s="186" t="e">
        <f>D67+D68+D69</f>
        <v>#DIV/0!</v>
      </c>
      <c r="E70" s="186" t="e">
        <f>E67+E68+E69</f>
        <v>#DIV/0!</v>
      </c>
      <c r="F70" s="186" t="e">
        <f aca="true" t="shared" si="16" ref="F70:BA70">F67+F68+F69</f>
        <v>#DIV/0!</v>
      </c>
      <c r="G70" s="186" t="e">
        <f>G67+G68+G69</f>
        <v>#DIV/0!</v>
      </c>
      <c r="H70" s="186" t="e">
        <f t="shared" si="16"/>
        <v>#DIV/0!</v>
      </c>
      <c r="I70" s="186" t="e">
        <f t="shared" si="16"/>
        <v>#DIV/0!</v>
      </c>
      <c r="J70" s="186" t="e">
        <f t="shared" si="16"/>
        <v>#DIV/0!</v>
      </c>
      <c r="K70" s="186" t="e">
        <f t="shared" si="16"/>
        <v>#DIV/0!</v>
      </c>
      <c r="L70" s="186" t="e">
        <f t="shared" si="16"/>
        <v>#DIV/0!</v>
      </c>
      <c r="M70" s="186" t="e">
        <f t="shared" si="16"/>
        <v>#DIV/0!</v>
      </c>
      <c r="N70" s="186" t="e">
        <f t="shared" si="16"/>
        <v>#DIV/0!</v>
      </c>
      <c r="O70" s="186" t="e">
        <f t="shared" si="16"/>
        <v>#DIV/0!</v>
      </c>
      <c r="P70" s="186" t="e">
        <f t="shared" si="16"/>
        <v>#DIV/0!</v>
      </c>
      <c r="Q70" s="186" t="e">
        <f t="shared" si="16"/>
        <v>#DIV/0!</v>
      </c>
      <c r="R70" s="186" t="e">
        <f t="shared" si="16"/>
        <v>#DIV/0!</v>
      </c>
      <c r="S70" s="186" t="e">
        <f t="shared" si="16"/>
        <v>#DIV/0!</v>
      </c>
      <c r="T70" s="186" t="e">
        <f t="shared" si="16"/>
        <v>#DIV/0!</v>
      </c>
      <c r="U70" s="186" t="e">
        <f t="shared" si="16"/>
        <v>#DIV/0!</v>
      </c>
      <c r="V70" s="186" t="e">
        <f t="shared" si="16"/>
        <v>#DIV/0!</v>
      </c>
      <c r="W70" s="186" t="e">
        <f t="shared" si="16"/>
        <v>#DIV/0!</v>
      </c>
      <c r="X70" s="186" t="e">
        <f t="shared" si="16"/>
        <v>#DIV/0!</v>
      </c>
      <c r="Y70" s="186" t="e">
        <f t="shared" si="16"/>
        <v>#DIV/0!</v>
      </c>
      <c r="Z70" s="186" t="e">
        <f t="shared" si="16"/>
        <v>#DIV/0!</v>
      </c>
      <c r="AA70" s="186" t="e">
        <f t="shared" si="16"/>
        <v>#DIV/0!</v>
      </c>
      <c r="AB70" s="187" t="e">
        <f t="shared" si="16"/>
        <v>#DIV/0!</v>
      </c>
      <c r="AC70" s="186" t="e">
        <f t="shared" si="16"/>
        <v>#DIV/0!</v>
      </c>
      <c r="AD70" s="186" t="e">
        <f t="shared" si="16"/>
        <v>#DIV/0!</v>
      </c>
      <c r="AE70" s="186" t="e">
        <f t="shared" si="16"/>
        <v>#DIV/0!</v>
      </c>
      <c r="AF70" s="186" t="e">
        <f t="shared" si="16"/>
        <v>#DIV/0!</v>
      </c>
      <c r="AG70" s="186" t="e">
        <f t="shared" si="16"/>
        <v>#DIV/0!</v>
      </c>
      <c r="AH70" s="186" t="e">
        <f t="shared" si="16"/>
        <v>#DIV/0!</v>
      </c>
      <c r="AI70" s="186" t="e">
        <f t="shared" si="16"/>
        <v>#DIV/0!</v>
      </c>
      <c r="AJ70" s="186" t="e">
        <f t="shared" si="16"/>
        <v>#DIV/0!</v>
      </c>
      <c r="AK70" s="186" t="e">
        <f t="shared" si="16"/>
        <v>#DIV/0!</v>
      </c>
      <c r="AL70" s="186" t="e">
        <f>AL67+AL68+AL69</f>
        <v>#DIV/0!</v>
      </c>
      <c r="AM70" s="186" t="e">
        <f t="shared" si="16"/>
        <v>#DIV/0!</v>
      </c>
      <c r="AN70" s="186" t="e">
        <f t="shared" si="16"/>
        <v>#DIV/0!</v>
      </c>
      <c r="AO70" s="186" t="e">
        <f t="shared" si="16"/>
        <v>#DIV/0!</v>
      </c>
      <c r="AP70" s="186" t="e">
        <f t="shared" si="16"/>
        <v>#DIV/0!</v>
      </c>
      <c r="AQ70" s="186" t="e">
        <f t="shared" si="16"/>
        <v>#DIV/0!</v>
      </c>
      <c r="AR70" s="186" t="e">
        <f t="shared" si="16"/>
        <v>#DIV/0!</v>
      </c>
      <c r="AS70" s="186" t="e">
        <f t="shared" si="16"/>
        <v>#DIV/0!</v>
      </c>
      <c r="AT70" s="186" t="e">
        <f t="shared" si="16"/>
        <v>#DIV/0!</v>
      </c>
      <c r="AU70" s="186" t="e">
        <f t="shared" si="16"/>
        <v>#DIV/0!</v>
      </c>
      <c r="AV70" s="186" t="e">
        <f t="shared" si="16"/>
        <v>#DIV/0!</v>
      </c>
      <c r="AW70" s="186" t="e">
        <f t="shared" si="16"/>
        <v>#DIV/0!</v>
      </c>
      <c r="AX70" s="186" t="e">
        <f t="shared" si="16"/>
        <v>#DIV/0!</v>
      </c>
      <c r="AY70" s="186" t="e">
        <f t="shared" si="16"/>
        <v>#DIV/0!</v>
      </c>
      <c r="AZ70" s="186" t="e">
        <f t="shared" si="16"/>
        <v>#DIV/0!</v>
      </c>
      <c r="BA70" s="186" t="e">
        <f t="shared" si="16"/>
        <v>#DIV/0!</v>
      </c>
      <c r="BC70" s="122"/>
    </row>
    <row r="71" spans="2:58" s="1" customFormat="1" ht="12.75">
      <c r="B71" s="4"/>
      <c r="C71" s="179"/>
      <c r="D71" s="179"/>
      <c r="E71" s="179"/>
      <c r="F71" s="179"/>
      <c r="G71" s="179"/>
      <c r="H71" s="179"/>
      <c r="I71" s="179"/>
      <c r="J71" s="179"/>
      <c r="K71" s="179"/>
      <c r="L71" s="179"/>
      <c r="M71" s="179"/>
      <c r="N71" s="179"/>
      <c r="O71" s="179"/>
      <c r="P71" s="179"/>
      <c r="Q71" s="179"/>
      <c r="R71" s="179"/>
      <c r="S71" s="179"/>
      <c r="T71" s="179"/>
      <c r="U71" s="19"/>
      <c r="V71" s="19"/>
      <c r="W71" s="19"/>
      <c r="X71" s="19"/>
      <c r="Y71" s="19"/>
      <c r="Z71" s="19"/>
      <c r="AA71" s="19"/>
      <c r="AB71" s="180"/>
      <c r="AC71" s="19"/>
      <c r="AD71" s="19"/>
      <c r="AE71" s="19"/>
      <c r="AF71" s="19"/>
      <c r="AG71" s="19"/>
      <c r="AH71" s="19"/>
      <c r="AI71" s="19"/>
      <c r="AJ71" s="19"/>
      <c r="AK71" s="19"/>
      <c r="AL71" s="19"/>
      <c r="AM71" s="19"/>
      <c r="AN71" s="19"/>
      <c r="AO71" s="19"/>
      <c r="AP71" s="19"/>
      <c r="AQ71" s="19"/>
      <c r="AR71" s="19"/>
      <c r="AS71" s="19"/>
      <c r="AT71" s="19"/>
      <c r="AU71" s="19"/>
      <c r="AV71" s="19"/>
      <c r="AW71" s="19"/>
      <c r="AX71" s="19"/>
      <c r="AY71" s="19"/>
      <c r="AZ71" s="19"/>
      <c r="BA71" s="19"/>
      <c r="BC71" s="122"/>
      <c r="BD71" s="6"/>
      <c r="BE71" s="6"/>
      <c r="BF71" s="6"/>
    </row>
    <row r="72" spans="2:58" ht="12.75">
      <c r="B72" s="7" t="s">
        <v>4</v>
      </c>
      <c r="C72" s="191"/>
      <c r="D72" s="191"/>
      <c r="E72" s="191"/>
      <c r="F72" s="191"/>
      <c r="G72" s="191"/>
      <c r="H72" s="191"/>
      <c r="I72" s="191"/>
      <c r="J72" s="191"/>
      <c r="K72" s="191"/>
      <c r="L72" s="191"/>
      <c r="M72" s="191"/>
      <c r="N72" s="191"/>
      <c r="O72" s="191"/>
      <c r="P72" s="191"/>
      <c r="Q72" s="191"/>
      <c r="R72" s="191"/>
      <c r="S72" s="191"/>
      <c r="T72" s="191"/>
      <c r="U72" s="191"/>
      <c r="V72" s="191"/>
      <c r="W72" s="191"/>
      <c r="X72" s="191"/>
      <c r="Y72" s="191"/>
      <c r="Z72" s="191"/>
      <c r="AA72" s="191"/>
      <c r="AB72" s="191"/>
      <c r="AC72" s="191"/>
      <c r="AD72" s="191"/>
      <c r="AE72" s="191"/>
      <c r="AF72" s="191"/>
      <c r="AG72" s="191"/>
      <c r="AH72" s="191"/>
      <c r="AI72" s="191"/>
      <c r="AJ72" s="191"/>
      <c r="AK72" s="191"/>
      <c r="AL72" s="191"/>
      <c r="AM72" s="191"/>
      <c r="AN72" s="191"/>
      <c r="AO72" s="191"/>
      <c r="AP72" s="191"/>
      <c r="AQ72" s="191"/>
      <c r="AR72" s="191"/>
      <c r="AS72" s="191"/>
      <c r="AT72" s="191"/>
      <c r="AU72" s="191"/>
      <c r="AV72" s="191"/>
      <c r="AW72" s="191"/>
      <c r="AX72" s="191"/>
      <c r="AY72" s="191"/>
      <c r="AZ72" s="191"/>
      <c r="BA72" s="191"/>
      <c r="BC72" s="122"/>
      <c r="BD72" s="6"/>
      <c r="BE72" s="6"/>
      <c r="BF72" s="6"/>
    </row>
    <row r="73" spans="2:55" s="6" customFormat="1" ht="12.75">
      <c r="B73" s="6" t="s">
        <v>5</v>
      </c>
      <c r="C73" s="184"/>
      <c r="D73" s="184" t="e">
        <f>-D64-D65</f>
        <v>#DIV/0!</v>
      </c>
      <c r="E73" s="184" t="e">
        <f aca="true" t="shared" si="17" ref="E73:BA73">-E64-E65</f>
        <v>#DIV/0!</v>
      </c>
      <c r="F73" s="184" t="e">
        <f t="shared" si="17"/>
        <v>#DIV/0!</v>
      </c>
      <c r="G73" s="184" t="e">
        <f t="shared" si="17"/>
        <v>#DIV/0!</v>
      </c>
      <c r="H73" s="184" t="e">
        <f>-H64-H65</f>
        <v>#DIV/0!</v>
      </c>
      <c r="I73" s="184" t="e">
        <f t="shared" si="17"/>
        <v>#DIV/0!</v>
      </c>
      <c r="J73" s="184" t="e">
        <f t="shared" si="17"/>
        <v>#DIV/0!</v>
      </c>
      <c r="K73" s="184" t="e">
        <f t="shared" si="17"/>
        <v>#DIV/0!</v>
      </c>
      <c r="L73" s="184" t="e">
        <f t="shared" si="17"/>
        <v>#DIV/0!</v>
      </c>
      <c r="M73" s="184" t="e">
        <f t="shared" si="17"/>
        <v>#DIV/0!</v>
      </c>
      <c r="N73" s="184" t="e">
        <f t="shared" si="17"/>
        <v>#DIV/0!</v>
      </c>
      <c r="O73" s="184" t="e">
        <f t="shared" si="17"/>
        <v>#DIV/0!</v>
      </c>
      <c r="P73" s="184" t="e">
        <f t="shared" si="17"/>
        <v>#DIV/0!</v>
      </c>
      <c r="Q73" s="184" t="e">
        <f t="shared" si="17"/>
        <v>#DIV/0!</v>
      </c>
      <c r="R73" s="184" t="e">
        <f t="shared" si="17"/>
        <v>#DIV/0!</v>
      </c>
      <c r="S73" s="184" t="e">
        <f t="shared" si="17"/>
        <v>#DIV/0!</v>
      </c>
      <c r="T73" s="184" t="e">
        <f t="shared" si="17"/>
        <v>#DIV/0!</v>
      </c>
      <c r="U73" s="184" t="e">
        <f t="shared" si="17"/>
        <v>#DIV/0!</v>
      </c>
      <c r="V73" s="184" t="e">
        <f t="shared" si="17"/>
        <v>#DIV/0!</v>
      </c>
      <c r="W73" s="184" t="e">
        <f t="shared" si="17"/>
        <v>#DIV/0!</v>
      </c>
      <c r="X73" s="184" t="e">
        <f t="shared" si="17"/>
        <v>#DIV/0!</v>
      </c>
      <c r="Y73" s="184" t="e">
        <f t="shared" si="17"/>
        <v>#DIV/0!</v>
      </c>
      <c r="Z73" s="184" t="e">
        <f t="shared" si="17"/>
        <v>#DIV/0!</v>
      </c>
      <c r="AA73" s="184" t="e">
        <f>-AA64-AA65</f>
        <v>#DIV/0!</v>
      </c>
      <c r="AB73" s="185" t="e">
        <f t="shared" si="17"/>
        <v>#DIV/0!</v>
      </c>
      <c r="AC73" s="184" t="e">
        <f t="shared" si="17"/>
        <v>#DIV/0!</v>
      </c>
      <c r="AD73" s="184" t="e">
        <f t="shared" si="17"/>
        <v>#DIV/0!</v>
      </c>
      <c r="AE73" s="184" t="e">
        <f t="shared" si="17"/>
        <v>#DIV/0!</v>
      </c>
      <c r="AF73" s="184" t="e">
        <f t="shared" si="17"/>
        <v>#DIV/0!</v>
      </c>
      <c r="AG73" s="184" t="e">
        <f t="shared" si="17"/>
        <v>#DIV/0!</v>
      </c>
      <c r="AH73" s="184" t="e">
        <f t="shared" si="17"/>
        <v>#DIV/0!</v>
      </c>
      <c r="AI73" s="184" t="e">
        <f t="shared" si="17"/>
        <v>#DIV/0!</v>
      </c>
      <c r="AJ73" s="184" t="e">
        <f t="shared" si="17"/>
        <v>#DIV/0!</v>
      </c>
      <c r="AK73" s="184" t="e">
        <f t="shared" si="17"/>
        <v>#DIV/0!</v>
      </c>
      <c r="AL73" s="184" t="e">
        <f t="shared" si="17"/>
        <v>#DIV/0!</v>
      </c>
      <c r="AM73" s="184" t="e">
        <f t="shared" si="17"/>
        <v>#DIV/0!</v>
      </c>
      <c r="AN73" s="184" t="e">
        <f t="shared" si="17"/>
        <v>#DIV/0!</v>
      </c>
      <c r="AO73" s="184" t="e">
        <f t="shared" si="17"/>
        <v>#DIV/0!</v>
      </c>
      <c r="AP73" s="184" t="e">
        <f t="shared" si="17"/>
        <v>#DIV/0!</v>
      </c>
      <c r="AQ73" s="184" t="e">
        <f t="shared" si="17"/>
        <v>#DIV/0!</v>
      </c>
      <c r="AR73" s="184" t="e">
        <f t="shared" si="17"/>
        <v>#DIV/0!</v>
      </c>
      <c r="AS73" s="184" t="e">
        <f t="shared" si="17"/>
        <v>#DIV/0!</v>
      </c>
      <c r="AT73" s="184" t="e">
        <f t="shared" si="17"/>
        <v>#DIV/0!</v>
      </c>
      <c r="AU73" s="184" t="e">
        <f t="shared" si="17"/>
        <v>#DIV/0!</v>
      </c>
      <c r="AV73" s="184" t="e">
        <f t="shared" si="17"/>
        <v>#DIV/0!</v>
      </c>
      <c r="AW73" s="184" t="e">
        <f t="shared" si="17"/>
        <v>#DIV/0!</v>
      </c>
      <c r="AX73" s="184" t="e">
        <f t="shared" si="17"/>
        <v>#DIV/0!</v>
      </c>
      <c r="AY73" s="184" t="e">
        <f t="shared" si="17"/>
        <v>#DIV/0!</v>
      </c>
      <c r="AZ73" s="184" t="e">
        <f t="shared" si="17"/>
        <v>#DIV/0!</v>
      </c>
      <c r="BA73" s="184" t="e">
        <f t="shared" si="17"/>
        <v>#DIV/0!</v>
      </c>
      <c r="BC73" s="122"/>
    </row>
    <row r="74" spans="2:55" s="6" customFormat="1" ht="12.75">
      <c r="B74" s="6" t="s">
        <v>51</v>
      </c>
      <c r="C74" s="184" t="e">
        <f>-C59</f>
        <v>#DIV/0!</v>
      </c>
      <c r="D74" s="192"/>
      <c r="E74" s="192"/>
      <c r="F74" s="192"/>
      <c r="G74" s="192"/>
      <c r="H74" s="192"/>
      <c r="I74" s="192"/>
      <c r="J74" s="192"/>
      <c r="K74" s="192"/>
      <c r="L74" s="192"/>
      <c r="M74" s="192"/>
      <c r="N74" s="192"/>
      <c r="O74" s="192"/>
      <c r="P74" s="184"/>
      <c r="Q74" s="184"/>
      <c r="R74" s="184"/>
      <c r="S74" s="184"/>
      <c r="T74" s="184"/>
      <c r="U74" s="192"/>
      <c r="V74" s="192"/>
      <c r="W74" s="192"/>
      <c r="X74" s="192"/>
      <c r="Y74" s="192"/>
      <c r="Z74" s="192"/>
      <c r="AA74" s="192"/>
      <c r="AB74" s="193">
        <f>+F28</f>
        <v>0</v>
      </c>
      <c r="AC74" s="192"/>
      <c r="AD74" s="192"/>
      <c r="AE74" s="192"/>
      <c r="AF74" s="192"/>
      <c r="AG74" s="192"/>
      <c r="AH74" s="192"/>
      <c r="AI74" s="192"/>
      <c r="AJ74" s="192"/>
      <c r="AK74" s="192"/>
      <c r="AL74" s="192"/>
      <c r="AM74" s="192"/>
      <c r="AN74" s="192"/>
      <c r="AO74" s="192"/>
      <c r="AP74" s="192"/>
      <c r="AQ74" s="192"/>
      <c r="AR74" s="192"/>
      <c r="AS74" s="192"/>
      <c r="AT74" s="192"/>
      <c r="AU74" s="192"/>
      <c r="AV74" s="192"/>
      <c r="AW74" s="192"/>
      <c r="AX74" s="192"/>
      <c r="AY74" s="192"/>
      <c r="AZ74" s="192"/>
      <c r="BA74" s="192"/>
      <c r="BC74" s="122"/>
    </row>
    <row r="75" spans="2:55" s="6" customFormat="1" ht="12.75">
      <c r="B75" s="6" t="s">
        <v>6</v>
      </c>
      <c r="C75" s="184" t="e">
        <f>+C57</f>
        <v>#DIV/0!</v>
      </c>
      <c r="D75" s="184"/>
      <c r="E75" s="184"/>
      <c r="F75" s="184"/>
      <c r="G75" s="184"/>
      <c r="H75" s="184"/>
      <c r="I75" s="184"/>
      <c r="J75" s="184"/>
      <c r="K75" s="184"/>
      <c r="L75" s="184"/>
      <c r="M75" s="184"/>
      <c r="N75" s="184"/>
      <c r="O75" s="184"/>
      <c r="P75" s="184"/>
      <c r="Q75" s="184"/>
      <c r="R75" s="184"/>
      <c r="S75" s="184"/>
      <c r="T75" s="184"/>
      <c r="U75" s="192"/>
      <c r="V75" s="192"/>
      <c r="W75" s="192"/>
      <c r="X75" s="192"/>
      <c r="Y75" s="192"/>
      <c r="Z75" s="192"/>
      <c r="AA75" s="192"/>
      <c r="AB75" s="193">
        <f>-F22</f>
        <v>0</v>
      </c>
      <c r="AC75" s="192"/>
      <c r="AD75" s="192"/>
      <c r="AE75" s="192"/>
      <c r="AF75" s="192"/>
      <c r="AG75" s="192"/>
      <c r="AH75" s="192"/>
      <c r="AI75" s="192"/>
      <c r="AJ75" s="192"/>
      <c r="AK75" s="192"/>
      <c r="AL75" s="192"/>
      <c r="AM75" s="192"/>
      <c r="AN75" s="192"/>
      <c r="AO75" s="192"/>
      <c r="AP75" s="192"/>
      <c r="AQ75" s="192"/>
      <c r="AR75" s="192"/>
      <c r="AS75" s="192"/>
      <c r="AT75" s="192"/>
      <c r="AU75" s="192"/>
      <c r="AV75" s="192"/>
      <c r="AW75" s="192"/>
      <c r="AX75" s="192"/>
      <c r="AY75" s="192"/>
      <c r="AZ75" s="192"/>
      <c r="BA75" s="192"/>
      <c r="BC75" s="122"/>
    </row>
    <row r="76" spans="2:55" s="6" customFormat="1" ht="12.75">
      <c r="B76" s="8" t="s">
        <v>44</v>
      </c>
      <c r="C76" s="186" t="e">
        <f>C70+SUM(C73:C75)</f>
        <v>#DIV/0!</v>
      </c>
      <c r="D76" s="186" t="e">
        <f>D70+SUM(D73:D75)</f>
        <v>#DIV/0!</v>
      </c>
      <c r="E76" s="186" t="e">
        <f>E70+SUM(E73:E75)</f>
        <v>#DIV/0!</v>
      </c>
      <c r="F76" s="186" t="e">
        <f aca="true" t="shared" si="18" ref="F76:AA76">F70+SUM(F73:F75)</f>
        <v>#DIV/0!</v>
      </c>
      <c r="G76" s="186" t="e">
        <f t="shared" si="18"/>
        <v>#DIV/0!</v>
      </c>
      <c r="H76" s="186" t="e">
        <f t="shared" si="18"/>
        <v>#DIV/0!</v>
      </c>
      <c r="I76" s="186" t="e">
        <f t="shared" si="18"/>
        <v>#DIV/0!</v>
      </c>
      <c r="J76" s="186" t="e">
        <f t="shared" si="18"/>
        <v>#DIV/0!</v>
      </c>
      <c r="K76" s="186" t="e">
        <f t="shared" si="18"/>
        <v>#DIV/0!</v>
      </c>
      <c r="L76" s="186" t="e">
        <f t="shared" si="18"/>
        <v>#DIV/0!</v>
      </c>
      <c r="M76" s="186" t="e">
        <f t="shared" si="18"/>
        <v>#DIV/0!</v>
      </c>
      <c r="N76" s="186" t="e">
        <f t="shared" si="18"/>
        <v>#DIV/0!</v>
      </c>
      <c r="O76" s="186" t="e">
        <f t="shared" si="18"/>
        <v>#DIV/0!</v>
      </c>
      <c r="P76" s="186" t="e">
        <f t="shared" si="18"/>
        <v>#DIV/0!</v>
      </c>
      <c r="Q76" s="186" t="e">
        <f t="shared" si="18"/>
        <v>#DIV/0!</v>
      </c>
      <c r="R76" s="186" t="e">
        <f t="shared" si="18"/>
        <v>#DIV/0!</v>
      </c>
      <c r="S76" s="186" t="e">
        <f t="shared" si="18"/>
        <v>#DIV/0!</v>
      </c>
      <c r="T76" s="186" t="e">
        <f t="shared" si="18"/>
        <v>#DIV/0!</v>
      </c>
      <c r="U76" s="186" t="e">
        <f t="shared" si="18"/>
        <v>#DIV/0!</v>
      </c>
      <c r="V76" s="186" t="e">
        <f t="shared" si="18"/>
        <v>#DIV/0!</v>
      </c>
      <c r="W76" s="186" t="e">
        <f t="shared" si="18"/>
        <v>#DIV/0!</v>
      </c>
      <c r="X76" s="186" t="e">
        <f t="shared" si="18"/>
        <v>#DIV/0!</v>
      </c>
      <c r="Y76" s="186" t="e">
        <f t="shared" si="18"/>
        <v>#DIV/0!</v>
      </c>
      <c r="Z76" s="186" t="e">
        <f t="shared" si="18"/>
        <v>#DIV/0!</v>
      </c>
      <c r="AA76" s="186" t="e">
        <f t="shared" si="18"/>
        <v>#DIV/0!</v>
      </c>
      <c r="AB76" s="187" t="e">
        <f>AB70+SUM(AB73:AB75)</f>
        <v>#DIV/0!</v>
      </c>
      <c r="AC76" s="186" t="e">
        <f>AC70+SUM(AC73:AC75)</f>
        <v>#DIV/0!</v>
      </c>
      <c r="AD76" s="186" t="e">
        <f aca="true" t="shared" si="19" ref="AD76:AZ76">AD70+SUM(AD73:AD75)</f>
        <v>#DIV/0!</v>
      </c>
      <c r="AE76" s="186" t="e">
        <f t="shared" si="19"/>
        <v>#DIV/0!</v>
      </c>
      <c r="AF76" s="186" t="e">
        <f t="shared" si="19"/>
        <v>#DIV/0!</v>
      </c>
      <c r="AG76" s="186" t="e">
        <f t="shared" si="19"/>
        <v>#DIV/0!</v>
      </c>
      <c r="AH76" s="186" t="e">
        <f t="shared" si="19"/>
        <v>#DIV/0!</v>
      </c>
      <c r="AI76" s="186" t="e">
        <f t="shared" si="19"/>
        <v>#DIV/0!</v>
      </c>
      <c r="AJ76" s="186" t="e">
        <f t="shared" si="19"/>
        <v>#DIV/0!</v>
      </c>
      <c r="AK76" s="186" t="e">
        <f t="shared" si="19"/>
        <v>#DIV/0!</v>
      </c>
      <c r="AL76" s="186" t="e">
        <f t="shared" si="19"/>
        <v>#DIV/0!</v>
      </c>
      <c r="AM76" s="186" t="e">
        <f t="shared" si="19"/>
        <v>#DIV/0!</v>
      </c>
      <c r="AN76" s="186" t="e">
        <f t="shared" si="19"/>
        <v>#DIV/0!</v>
      </c>
      <c r="AO76" s="186" t="e">
        <f t="shared" si="19"/>
        <v>#DIV/0!</v>
      </c>
      <c r="AP76" s="186" t="e">
        <f t="shared" si="19"/>
        <v>#DIV/0!</v>
      </c>
      <c r="AQ76" s="186" t="e">
        <f t="shared" si="19"/>
        <v>#DIV/0!</v>
      </c>
      <c r="AR76" s="186" t="e">
        <f t="shared" si="19"/>
        <v>#DIV/0!</v>
      </c>
      <c r="AS76" s="186" t="e">
        <f t="shared" si="19"/>
        <v>#DIV/0!</v>
      </c>
      <c r="AT76" s="186" t="e">
        <f t="shared" si="19"/>
        <v>#DIV/0!</v>
      </c>
      <c r="AU76" s="186" t="e">
        <f t="shared" si="19"/>
        <v>#DIV/0!</v>
      </c>
      <c r="AV76" s="186" t="e">
        <f t="shared" si="19"/>
        <v>#DIV/0!</v>
      </c>
      <c r="AW76" s="186" t="e">
        <f t="shared" si="19"/>
        <v>#DIV/0!</v>
      </c>
      <c r="AX76" s="186" t="e">
        <f t="shared" si="19"/>
        <v>#DIV/0!</v>
      </c>
      <c r="AY76" s="186" t="e">
        <f t="shared" si="19"/>
        <v>#DIV/0!</v>
      </c>
      <c r="AZ76" s="186" t="e">
        <f t="shared" si="19"/>
        <v>#DIV/0!</v>
      </c>
      <c r="BA76" s="186" t="e">
        <f>BA70+SUM(BA73:BA75)</f>
        <v>#DIV/0!</v>
      </c>
      <c r="BC76" s="122"/>
    </row>
    <row r="77" spans="3:55" s="1" customFormat="1" ht="12.75">
      <c r="C77" s="179"/>
      <c r="D77" s="179"/>
      <c r="E77" s="179"/>
      <c r="F77" s="179"/>
      <c r="G77" s="179"/>
      <c r="H77" s="179"/>
      <c r="I77" s="179"/>
      <c r="J77" s="179"/>
      <c r="K77" s="179"/>
      <c r="L77" s="179"/>
      <c r="M77" s="179"/>
      <c r="N77" s="179"/>
      <c r="O77" s="179"/>
      <c r="P77" s="179"/>
      <c r="Q77" s="179"/>
      <c r="R77" s="179"/>
      <c r="S77" s="179"/>
      <c r="T77" s="179"/>
      <c r="U77" s="179"/>
      <c r="V77" s="179"/>
      <c r="W77" s="179"/>
      <c r="X77" s="179"/>
      <c r="Y77" s="179"/>
      <c r="Z77" s="179"/>
      <c r="AA77" s="179"/>
      <c r="AB77" s="183"/>
      <c r="AC77" s="179"/>
      <c r="AD77" s="179"/>
      <c r="AE77" s="179"/>
      <c r="AF77" s="179"/>
      <c r="AG77" s="179"/>
      <c r="AH77" s="179"/>
      <c r="AI77" s="179"/>
      <c r="AJ77" s="179"/>
      <c r="AK77" s="179"/>
      <c r="AL77" s="179"/>
      <c r="AM77" s="179"/>
      <c r="AN77" s="179"/>
      <c r="AO77" s="179"/>
      <c r="AP77" s="179"/>
      <c r="AQ77" s="179"/>
      <c r="AR77" s="179"/>
      <c r="AS77" s="179"/>
      <c r="AT77" s="179"/>
      <c r="AU77" s="179"/>
      <c r="AV77" s="179"/>
      <c r="AW77" s="179"/>
      <c r="AX77" s="179"/>
      <c r="AY77" s="179"/>
      <c r="AZ77" s="179"/>
      <c r="BA77" s="179"/>
      <c r="BC77" s="83"/>
    </row>
    <row r="78" spans="2:55" s="6" customFormat="1" ht="12.75">
      <c r="B78" s="85" t="s">
        <v>63</v>
      </c>
      <c r="C78" s="194"/>
      <c r="D78" s="194" t="e">
        <f>+C59-D53</f>
        <v>#DIV/0!</v>
      </c>
      <c r="E78" s="194" t="e">
        <f>+D53-E53</f>
        <v>#DIV/0!</v>
      </c>
      <c r="F78" s="194" t="e">
        <f aca="true" t="shared" si="20" ref="F78:BA78">+E53-F53</f>
        <v>#DIV/0!</v>
      </c>
      <c r="G78" s="194" t="e">
        <f t="shared" si="20"/>
        <v>#DIV/0!</v>
      </c>
      <c r="H78" s="194" t="e">
        <f t="shared" si="20"/>
        <v>#DIV/0!</v>
      </c>
      <c r="I78" s="194" t="e">
        <f t="shared" si="20"/>
        <v>#DIV/0!</v>
      </c>
      <c r="J78" s="194" t="e">
        <f t="shared" si="20"/>
        <v>#DIV/0!</v>
      </c>
      <c r="K78" s="194" t="e">
        <f t="shared" si="20"/>
        <v>#DIV/0!</v>
      </c>
      <c r="L78" s="194" t="e">
        <f t="shared" si="20"/>
        <v>#DIV/0!</v>
      </c>
      <c r="M78" s="194" t="e">
        <f t="shared" si="20"/>
        <v>#DIV/0!</v>
      </c>
      <c r="N78" s="194" t="e">
        <f t="shared" si="20"/>
        <v>#DIV/0!</v>
      </c>
      <c r="O78" s="194" t="e">
        <f t="shared" si="20"/>
        <v>#DIV/0!</v>
      </c>
      <c r="P78" s="194" t="e">
        <f t="shared" si="20"/>
        <v>#DIV/0!</v>
      </c>
      <c r="Q78" s="194" t="e">
        <f t="shared" si="20"/>
        <v>#DIV/0!</v>
      </c>
      <c r="R78" s="194" t="e">
        <f t="shared" si="20"/>
        <v>#DIV/0!</v>
      </c>
      <c r="S78" s="194" t="e">
        <f t="shared" si="20"/>
        <v>#DIV/0!</v>
      </c>
      <c r="T78" s="194" t="e">
        <f t="shared" si="20"/>
        <v>#DIV/0!</v>
      </c>
      <c r="U78" s="194" t="e">
        <f t="shared" si="20"/>
        <v>#DIV/0!</v>
      </c>
      <c r="V78" s="194" t="e">
        <f t="shared" si="20"/>
        <v>#DIV/0!</v>
      </c>
      <c r="W78" s="194" t="e">
        <f t="shared" si="20"/>
        <v>#DIV/0!</v>
      </c>
      <c r="X78" s="194" t="e">
        <f t="shared" si="20"/>
        <v>#DIV/0!</v>
      </c>
      <c r="Y78" s="194" t="e">
        <f t="shared" si="20"/>
        <v>#DIV/0!</v>
      </c>
      <c r="Z78" s="194" t="e">
        <f t="shared" si="20"/>
        <v>#DIV/0!</v>
      </c>
      <c r="AA78" s="194" t="e">
        <f t="shared" si="20"/>
        <v>#DIV/0!</v>
      </c>
      <c r="AB78" s="194" t="e">
        <f t="shared" si="20"/>
        <v>#DIV/0!</v>
      </c>
      <c r="AC78" s="194" t="e">
        <f t="shared" si="20"/>
        <v>#DIV/0!</v>
      </c>
      <c r="AD78" s="194" t="e">
        <f t="shared" si="20"/>
        <v>#DIV/0!</v>
      </c>
      <c r="AE78" s="194" t="e">
        <f t="shared" si="20"/>
        <v>#DIV/0!</v>
      </c>
      <c r="AF78" s="194" t="e">
        <f t="shared" si="20"/>
        <v>#DIV/0!</v>
      </c>
      <c r="AG78" s="194" t="e">
        <f t="shared" si="20"/>
        <v>#DIV/0!</v>
      </c>
      <c r="AH78" s="194" t="e">
        <f t="shared" si="20"/>
        <v>#DIV/0!</v>
      </c>
      <c r="AI78" s="194" t="e">
        <f t="shared" si="20"/>
        <v>#DIV/0!</v>
      </c>
      <c r="AJ78" s="194" t="e">
        <f t="shared" si="20"/>
        <v>#DIV/0!</v>
      </c>
      <c r="AK78" s="194" t="e">
        <f t="shared" si="20"/>
        <v>#DIV/0!</v>
      </c>
      <c r="AL78" s="194" t="e">
        <f t="shared" si="20"/>
        <v>#DIV/0!</v>
      </c>
      <c r="AM78" s="194" t="e">
        <f t="shared" si="20"/>
        <v>#DIV/0!</v>
      </c>
      <c r="AN78" s="194" t="e">
        <f t="shared" si="20"/>
        <v>#DIV/0!</v>
      </c>
      <c r="AO78" s="194" t="e">
        <f t="shared" si="20"/>
        <v>#DIV/0!</v>
      </c>
      <c r="AP78" s="194" t="e">
        <f t="shared" si="20"/>
        <v>#DIV/0!</v>
      </c>
      <c r="AQ78" s="194" t="e">
        <f t="shared" si="20"/>
        <v>#DIV/0!</v>
      </c>
      <c r="AR78" s="194" t="e">
        <f t="shared" si="20"/>
        <v>#DIV/0!</v>
      </c>
      <c r="AS78" s="194" t="e">
        <f>+AR53-AS53</f>
        <v>#DIV/0!</v>
      </c>
      <c r="AT78" s="194" t="e">
        <f t="shared" si="20"/>
        <v>#DIV/0!</v>
      </c>
      <c r="AU78" s="194" t="e">
        <f t="shared" si="20"/>
        <v>#DIV/0!</v>
      </c>
      <c r="AV78" s="194" t="e">
        <f t="shared" si="20"/>
        <v>#DIV/0!</v>
      </c>
      <c r="AW78" s="194" t="e">
        <f t="shared" si="20"/>
        <v>#DIV/0!</v>
      </c>
      <c r="AX78" s="194" t="e">
        <f t="shared" si="20"/>
        <v>#DIV/0!</v>
      </c>
      <c r="AY78" s="194" t="e">
        <f t="shared" si="20"/>
        <v>#DIV/0!</v>
      </c>
      <c r="AZ78" s="194" t="e">
        <f t="shared" si="20"/>
        <v>#DIV/0!</v>
      </c>
      <c r="BA78" s="194" t="e">
        <f t="shared" si="20"/>
        <v>#DIV/0!</v>
      </c>
      <c r="BC78" s="122"/>
    </row>
    <row r="79" spans="3:55" s="1" customFormat="1" ht="12.75">
      <c r="C79" s="179"/>
      <c r="D79" s="179"/>
      <c r="E79" s="179"/>
      <c r="F79" s="179"/>
      <c r="G79" s="179"/>
      <c r="H79" s="179"/>
      <c r="I79" s="179"/>
      <c r="J79" s="179"/>
      <c r="K79" s="179"/>
      <c r="L79" s="179"/>
      <c r="M79" s="179"/>
      <c r="N79" s="179"/>
      <c r="O79" s="179"/>
      <c r="P79" s="179"/>
      <c r="Q79" s="179"/>
      <c r="R79" s="179"/>
      <c r="S79" s="179"/>
      <c r="T79" s="179"/>
      <c r="U79" s="179"/>
      <c r="V79" s="179"/>
      <c r="W79" s="179"/>
      <c r="X79" s="179"/>
      <c r="Y79" s="179"/>
      <c r="Z79" s="179"/>
      <c r="AA79" s="179"/>
      <c r="AB79" s="183"/>
      <c r="AC79" s="179"/>
      <c r="AD79" s="179"/>
      <c r="AE79" s="179"/>
      <c r="AF79" s="179"/>
      <c r="AG79" s="179"/>
      <c r="AH79" s="179"/>
      <c r="AI79" s="179"/>
      <c r="AJ79" s="179"/>
      <c r="AK79" s="179"/>
      <c r="AL79" s="179"/>
      <c r="AM79" s="179"/>
      <c r="AN79" s="179"/>
      <c r="AO79" s="179"/>
      <c r="AP79" s="179"/>
      <c r="AQ79" s="179"/>
      <c r="AR79" s="179"/>
      <c r="AS79" s="179"/>
      <c r="AT79" s="179"/>
      <c r="AU79" s="179"/>
      <c r="AV79" s="179"/>
      <c r="AW79" s="179"/>
      <c r="AX79" s="179"/>
      <c r="AY79" s="179"/>
      <c r="AZ79" s="179"/>
      <c r="BA79" s="179"/>
      <c r="BC79" s="83"/>
    </row>
    <row r="80" spans="2:55" s="6" customFormat="1" ht="12.75">
      <c r="B80" s="74" t="s">
        <v>2</v>
      </c>
      <c r="C80" s="195" t="e">
        <f>C76+C78</f>
        <v>#DIV/0!</v>
      </c>
      <c r="D80" s="195" t="e">
        <f>(D76+D78)*1/(1+$C$89)^D52</f>
        <v>#DIV/0!</v>
      </c>
      <c r="E80" s="195" t="e">
        <f aca="true" t="shared" si="21" ref="E80:Z80">(E76+E78)*1/(1+$C$89)^E52</f>
        <v>#DIV/0!</v>
      </c>
      <c r="F80" s="195" t="e">
        <f t="shared" si="21"/>
        <v>#DIV/0!</v>
      </c>
      <c r="G80" s="195" t="e">
        <f t="shared" si="21"/>
        <v>#DIV/0!</v>
      </c>
      <c r="H80" s="195" t="e">
        <f t="shared" si="21"/>
        <v>#DIV/0!</v>
      </c>
      <c r="I80" s="195" t="e">
        <f t="shared" si="21"/>
        <v>#DIV/0!</v>
      </c>
      <c r="J80" s="195" t="e">
        <f t="shared" si="21"/>
        <v>#DIV/0!</v>
      </c>
      <c r="K80" s="195" t="e">
        <f t="shared" si="21"/>
        <v>#DIV/0!</v>
      </c>
      <c r="L80" s="195" t="e">
        <f t="shared" si="21"/>
        <v>#DIV/0!</v>
      </c>
      <c r="M80" s="195" t="e">
        <f t="shared" si="21"/>
        <v>#DIV/0!</v>
      </c>
      <c r="N80" s="195" t="e">
        <f t="shared" si="21"/>
        <v>#DIV/0!</v>
      </c>
      <c r="O80" s="195" t="e">
        <f t="shared" si="21"/>
        <v>#DIV/0!</v>
      </c>
      <c r="P80" s="195" t="e">
        <f t="shared" si="21"/>
        <v>#DIV/0!</v>
      </c>
      <c r="Q80" s="195" t="e">
        <f t="shared" si="21"/>
        <v>#DIV/0!</v>
      </c>
      <c r="R80" s="195" t="e">
        <f t="shared" si="21"/>
        <v>#DIV/0!</v>
      </c>
      <c r="S80" s="195" t="e">
        <f t="shared" si="21"/>
        <v>#DIV/0!</v>
      </c>
      <c r="T80" s="195" t="e">
        <f t="shared" si="21"/>
        <v>#DIV/0!</v>
      </c>
      <c r="U80" s="195" t="e">
        <f t="shared" si="21"/>
        <v>#DIV/0!</v>
      </c>
      <c r="V80" s="195" t="e">
        <f t="shared" si="21"/>
        <v>#DIV/0!</v>
      </c>
      <c r="W80" s="195" t="e">
        <f t="shared" si="21"/>
        <v>#DIV/0!</v>
      </c>
      <c r="X80" s="195" t="e">
        <f t="shared" si="21"/>
        <v>#DIV/0!</v>
      </c>
      <c r="Y80" s="195" t="e">
        <f t="shared" si="21"/>
        <v>#DIV/0!</v>
      </c>
      <c r="Z80" s="195" t="e">
        <f t="shared" si="21"/>
        <v>#DIV/0!</v>
      </c>
      <c r="AA80" s="195" t="e">
        <f>(AA76+AA78)*1/(1+$C$89)^AA52</f>
        <v>#DIV/0!</v>
      </c>
      <c r="AB80" s="195" t="e">
        <f>(AB76+AB78)*1/(1+$C$89)^AB52</f>
        <v>#DIV/0!</v>
      </c>
      <c r="AC80" s="195" t="e">
        <f aca="true" t="shared" si="22" ref="AC80:BA80">(AC76+AC78)*1/(1+$C$89)^AC52</f>
        <v>#DIV/0!</v>
      </c>
      <c r="AD80" s="195" t="e">
        <f t="shared" si="22"/>
        <v>#DIV/0!</v>
      </c>
      <c r="AE80" s="195" t="e">
        <f t="shared" si="22"/>
        <v>#DIV/0!</v>
      </c>
      <c r="AF80" s="195" t="e">
        <f t="shared" si="22"/>
        <v>#DIV/0!</v>
      </c>
      <c r="AG80" s="195" t="e">
        <f t="shared" si="22"/>
        <v>#DIV/0!</v>
      </c>
      <c r="AH80" s="195" t="e">
        <f t="shared" si="22"/>
        <v>#DIV/0!</v>
      </c>
      <c r="AI80" s="195" t="e">
        <f t="shared" si="22"/>
        <v>#DIV/0!</v>
      </c>
      <c r="AJ80" s="195" t="e">
        <f t="shared" si="22"/>
        <v>#DIV/0!</v>
      </c>
      <c r="AK80" s="195" t="e">
        <f t="shared" si="22"/>
        <v>#DIV/0!</v>
      </c>
      <c r="AL80" s="195" t="e">
        <f t="shared" si="22"/>
        <v>#DIV/0!</v>
      </c>
      <c r="AM80" s="195" t="e">
        <f t="shared" si="22"/>
        <v>#DIV/0!</v>
      </c>
      <c r="AN80" s="195" t="e">
        <f t="shared" si="22"/>
        <v>#DIV/0!</v>
      </c>
      <c r="AO80" s="195" t="e">
        <f t="shared" si="22"/>
        <v>#DIV/0!</v>
      </c>
      <c r="AP80" s="195" t="e">
        <f t="shared" si="22"/>
        <v>#DIV/0!</v>
      </c>
      <c r="AQ80" s="195" t="e">
        <f t="shared" si="22"/>
        <v>#DIV/0!</v>
      </c>
      <c r="AR80" s="195" t="e">
        <f t="shared" si="22"/>
        <v>#DIV/0!</v>
      </c>
      <c r="AS80" s="195" t="e">
        <f>(AS76+AS78)*1/(1+$C$89)^AS52</f>
        <v>#DIV/0!</v>
      </c>
      <c r="AT80" s="195" t="e">
        <f t="shared" si="22"/>
        <v>#DIV/0!</v>
      </c>
      <c r="AU80" s="195" t="e">
        <f t="shared" si="22"/>
        <v>#DIV/0!</v>
      </c>
      <c r="AV80" s="195" t="e">
        <f t="shared" si="22"/>
        <v>#DIV/0!</v>
      </c>
      <c r="AW80" s="195" t="e">
        <f t="shared" si="22"/>
        <v>#DIV/0!</v>
      </c>
      <c r="AX80" s="195" t="e">
        <f t="shared" si="22"/>
        <v>#DIV/0!</v>
      </c>
      <c r="AY80" s="195" t="e">
        <f t="shared" si="22"/>
        <v>#DIV/0!</v>
      </c>
      <c r="AZ80" s="195" t="e">
        <f t="shared" si="22"/>
        <v>#DIV/0!</v>
      </c>
      <c r="BA80" s="195" t="e">
        <f t="shared" si="22"/>
        <v>#DIV/0!</v>
      </c>
      <c r="BC80" s="122"/>
    </row>
    <row r="81" spans="2:55" s="1" customFormat="1" ht="12.75">
      <c r="B81" s="75" t="s">
        <v>95</v>
      </c>
      <c r="C81" s="196" t="e">
        <f>SUM(C80:BA80)</f>
        <v>#DIV/0!</v>
      </c>
      <c r="D81" s="196"/>
      <c r="E81" s="196"/>
      <c r="F81" s="196"/>
      <c r="G81" s="196"/>
      <c r="H81" s="196"/>
      <c r="I81" s="196"/>
      <c r="J81" s="196"/>
      <c r="K81" s="196"/>
      <c r="L81" s="196"/>
      <c r="M81" s="196"/>
      <c r="N81" s="196"/>
      <c r="O81" s="196"/>
      <c r="P81" s="196"/>
      <c r="Q81" s="196"/>
      <c r="R81" s="196"/>
      <c r="S81" s="196"/>
      <c r="T81" s="196"/>
      <c r="U81" s="196"/>
      <c r="V81" s="196"/>
      <c r="W81" s="196"/>
      <c r="X81" s="196"/>
      <c r="Y81" s="196"/>
      <c r="Z81" s="196"/>
      <c r="AA81" s="196"/>
      <c r="AB81" s="196"/>
      <c r="AC81" s="196"/>
      <c r="AD81" s="196"/>
      <c r="AE81" s="196"/>
      <c r="AF81" s="196"/>
      <c r="AG81" s="196"/>
      <c r="AH81" s="196"/>
      <c r="AI81" s="196"/>
      <c r="AJ81" s="196"/>
      <c r="AK81" s="196"/>
      <c r="AL81" s="196"/>
      <c r="AM81" s="196"/>
      <c r="AN81" s="196"/>
      <c r="AO81" s="196"/>
      <c r="AP81" s="196"/>
      <c r="AQ81" s="196"/>
      <c r="AR81" s="196"/>
      <c r="AS81" s="196"/>
      <c r="AT81" s="196"/>
      <c r="AU81" s="196"/>
      <c r="AV81" s="196"/>
      <c r="AW81" s="196"/>
      <c r="AX81" s="196"/>
      <c r="AY81" s="196"/>
      <c r="AZ81" s="196"/>
      <c r="BA81" s="197"/>
      <c r="BC81" s="83"/>
    </row>
    <row r="82" spans="3:55" s="1" customFormat="1" ht="12.75">
      <c r="C82" s="179"/>
      <c r="D82" s="179"/>
      <c r="E82" s="179"/>
      <c r="F82" s="179"/>
      <c r="G82" s="179"/>
      <c r="H82" s="179"/>
      <c r="I82" s="179"/>
      <c r="J82" s="179"/>
      <c r="K82" s="179"/>
      <c r="L82" s="179"/>
      <c r="M82" s="179"/>
      <c r="N82" s="179"/>
      <c r="O82" s="179"/>
      <c r="P82" s="179"/>
      <c r="Q82" s="179"/>
      <c r="R82" s="179"/>
      <c r="S82" s="19"/>
      <c r="T82" s="19"/>
      <c r="U82" s="19"/>
      <c r="V82" s="19"/>
      <c r="W82" s="19"/>
      <c r="X82" s="19"/>
      <c r="Y82" s="19"/>
      <c r="Z82" s="19"/>
      <c r="AA82" s="19"/>
      <c r="AB82" s="19"/>
      <c r="AC82" s="19"/>
      <c r="AD82" s="19"/>
      <c r="AE82" s="19"/>
      <c r="AF82" s="19"/>
      <c r="AG82" s="19"/>
      <c r="AH82" s="19"/>
      <c r="AI82" s="19"/>
      <c r="AJ82" s="19"/>
      <c r="AK82" s="19"/>
      <c r="AL82" s="19"/>
      <c r="AM82" s="19"/>
      <c r="AN82" s="19"/>
      <c r="AO82" s="19"/>
      <c r="AP82" s="19"/>
      <c r="AQ82" s="19"/>
      <c r="AR82" s="19"/>
      <c r="AS82" s="19"/>
      <c r="AT82" s="19"/>
      <c r="AU82" s="19"/>
      <c r="AV82" s="19"/>
      <c r="AW82" s="19"/>
      <c r="AX82" s="19"/>
      <c r="AY82" s="19"/>
      <c r="AZ82" s="19"/>
      <c r="BA82" s="19"/>
      <c r="BC82" s="83"/>
    </row>
    <row r="83" spans="2:53" ht="15.75" thickBot="1">
      <c r="B83" s="9" t="s">
        <v>62</v>
      </c>
      <c r="C83" s="198" t="e">
        <f>+C81</f>
        <v>#DIV/0!</v>
      </c>
      <c r="D83" s="19"/>
      <c r="E83" s="19"/>
      <c r="F83" s="19"/>
      <c r="G83" s="19"/>
      <c r="H83" s="19"/>
      <c r="I83" s="19"/>
      <c r="J83" s="199"/>
      <c r="K83" s="19"/>
      <c r="L83" s="19"/>
      <c r="M83" s="19"/>
      <c r="N83" s="19"/>
      <c r="O83" s="19"/>
      <c r="P83" s="19"/>
      <c r="Q83" s="19"/>
      <c r="R83" s="19"/>
      <c r="S83" s="19"/>
      <c r="T83" s="19"/>
      <c r="U83" s="19"/>
      <c r="V83" s="19"/>
      <c r="W83" s="19"/>
      <c r="X83" s="19"/>
      <c r="Y83" s="19"/>
      <c r="Z83" s="19"/>
      <c r="AA83" s="19"/>
      <c r="AB83" s="19"/>
      <c r="AC83" s="19"/>
      <c r="AD83" s="19"/>
      <c r="AE83" s="19"/>
      <c r="AF83" s="19"/>
      <c r="AG83" s="19"/>
      <c r="AH83" s="19"/>
      <c r="AI83" s="19"/>
      <c r="AJ83" s="19"/>
      <c r="AK83" s="19"/>
      <c r="AL83" s="19"/>
      <c r="AM83" s="19"/>
      <c r="AN83" s="19"/>
      <c r="AO83" s="19"/>
      <c r="AP83" s="19"/>
      <c r="AQ83" s="19"/>
      <c r="AR83" s="19"/>
      <c r="AS83" s="19"/>
      <c r="AT83" s="19"/>
      <c r="AU83" s="19"/>
      <c r="AV83" s="19"/>
      <c r="AW83" s="19"/>
      <c r="AX83" s="19"/>
      <c r="AY83" s="19"/>
      <c r="AZ83" s="19"/>
      <c r="BA83" s="19"/>
    </row>
    <row r="84" spans="3:10" ht="13.5" thickTop="1">
      <c r="C84" s="19"/>
      <c r="J84" s="13"/>
    </row>
    <row r="85" spans="9:10" ht="12.75">
      <c r="I85" s="13"/>
      <c r="J85" s="13"/>
    </row>
    <row r="86" spans="2:10" ht="15">
      <c r="B86" s="17" t="s">
        <v>14</v>
      </c>
      <c r="I86" s="13"/>
      <c r="J86" s="13"/>
    </row>
    <row r="87" spans="2:4" ht="12.75">
      <c r="B87" s="10"/>
      <c r="D87" s="2"/>
    </row>
    <row r="88" spans="2:4" ht="12.75">
      <c r="B88" s="10" t="s">
        <v>33</v>
      </c>
      <c r="C88" s="12">
        <f>+D46</f>
        <v>0.08</v>
      </c>
      <c r="D88" s="2"/>
    </row>
    <row r="89" spans="2:7" ht="12.75">
      <c r="B89" s="10" t="s">
        <v>37</v>
      </c>
      <c r="C89" s="87">
        <f>+D45</f>
        <v>0.06</v>
      </c>
      <c r="D89" t="s">
        <v>10</v>
      </c>
      <c r="F89" s="16"/>
      <c r="G89" s="11"/>
    </row>
    <row r="90" spans="2:6" ht="12.75">
      <c r="B90" s="82" t="s">
        <v>64</v>
      </c>
      <c r="C90" s="87">
        <f>5.12%+(E90/100)%</f>
        <v>0.06620000000000001</v>
      </c>
      <c r="D90" s="2" t="s">
        <v>11</v>
      </c>
      <c r="E90" s="86">
        <v>150</v>
      </c>
      <c r="F90" t="s">
        <v>12</v>
      </c>
    </row>
    <row r="91" ht="12.75">
      <c r="D91" s="2"/>
    </row>
    <row r="92" spans="2:3" ht="12.75">
      <c r="B92" s="211" t="s">
        <v>46</v>
      </c>
      <c r="C92" s="212"/>
    </row>
    <row r="93" spans="2:3" ht="12.75">
      <c r="B93" s="66" t="s">
        <v>45</v>
      </c>
      <c r="C93" s="67">
        <v>20</v>
      </c>
    </row>
    <row r="94" spans="2:3" ht="12.75">
      <c r="B94" s="66" t="s">
        <v>47</v>
      </c>
      <c r="C94" s="68" t="e">
        <f>-C59</f>
        <v>#DIV/0!</v>
      </c>
    </row>
    <row r="95" spans="2:3" ht="12.75">
      <c r="B95" s="66" t="s">
        <v>48</v>
      </c>
      <c r="C95" s="69">
        <f>+C90</f>
        <v>0.06620000000000001</v>
      </c>
    </row>
    <row r="96" spans="2:3" ht="12.75">
      <c r="B96" s="66" t="s">
        <v>50</v>
      </c>
      <c r="C96" s="68">
        <v>0</v>
      </c>
    </row>
    <row r="97" spans="2:3" ht="12.75">
      <c r="B97" s="70" t="s">
        <v>49</v>
      </c>
      <c r="C97" s="71" t="e">
        <f>+PMT(C95,C93,C94,C96,0)</f>
        <v>#DIV/0!</v>
      </c>
    </row>
  </sheetData>
  <sheetProtection/>
  <mergeCells count="9">
    <mergeCell ref="A1:O1"/>
    <mergeCell ref="A11:B11"/>
    <mergeCell ref="H11:J11"/>
    <mergeCell ref="A31:C31"/>
    <mergeCell ref="B92:C92"/>
    <mergeCell ref="J27:J28"/>
    <mergeCell ref="K27:K28"/>
    <mergeCell ref="L27:L28"/>
    <mergeCell ref="M27:M28"/>
  </mergeCells>
  <dataValidations count="1">
    <dataValidation allowBlank="1" showInputMessage="1" showErrorMessage="1" promptTitle="Kapitalstruktur" prompt="In Summe nicht über 100%!" errorTitle="Über 100%" sqref="D38:E39"/>
  </dataValidations>
  <printOptions/>
  <pageMargins left="0.35433070866141736" right="0.2362204724409449" top="0.7874015748031497" bottom="0.3937007874015748" header="0.31496062992125984" footer="0.31496062992125984"/>
  <pageSetup fitToHeight="1" fitToWidth="1" horizontalDpi="600" verticalDpi="600" orientation="landscape" paperSize="8" scale="64" r:id="rId4"/>
  <headerFooter>
    <oddFooter>&amp;RDruckdatum: &amp;D</oddFooter>
  </headerFooter>
  <drawing r:id="rId3"/>
  <legacyDrawing r:id="rId2"/>
</worksheet>
</file>

<file path=xl/worksheets/sheet3.xml><?xml version="1.0" encoding="utf-8"?>
<worksheet xmlns="http://schemas.openxmlformats.org/spreadsheetml/2006/main" xmlns:r="http://schemas.openxmlformats.org/officeDocument/2006/relationships">
  <sheetPr>
    <tabColor indexed="57"/>
  </sheetPr>
  <dimension ref="A1:Q45"/>
  <sheetViews>
    <sheetView zoomScalePageLayoutView="0" workbookViewId="0" topLeftCell="A1">
      <selection activeCell="A1" sqref="A1"/>
    </sheetView>
  </sheetViews>
  <sheetFormatPr defaultColWidth="11.421875" defaultRowHeight="12.75"/>
  <sheetData>
    <row r="1" spans="1:11" ht="13.5" thickBot="1">
      <c r="A1" s="117"/>
      <c r="B1" s="117"/>
      <c r="C1" s="117"/>
      <c r="D1" s="117"/>
      <c r="E1" s="117"/>
      <c r="F1" s="56"/>
      <c r="G1" s="56"/>
      <c r="H1" s="56"/>
      <c r="I1" s="143" t="s">
        <v>100</v>
      </c>
      <c r="J1" s="56"/>
      <c r="K1" s="56"/>
    </row>
    <row r="2" spans="4:17" ht="26.25" thickBot="1">
      <c r="D2" s="147" t="s">
        <v>101</v>
      </c>
      <c r="E2" s="148"/>
      <c r="F2" s="148"/>
      <c r="G2" s="149" t="s">
        <v>83</v>
      </c>
      <c r="H2" s="162">
        <f>+'ohne Fremdfin ohne Förd (ROI)'!D30</f>
        <v>0</v>
      </c>
      <c r="I2" s="150">
        <f>N$28*H2^N$29</f>
        <v>0</v>
      </c>
      <c r="M2" s="56"/>
      <c r="P2" s="116" t="s">
        <v>82</v>
      </c>
      <c r="Q2" s="115" t="s">
        <v>81</v>
      </c>
    </row>
    <row r="3" spans="4:17" ht="13.5" thickBot="1">
      <c r="D3" s="144" t="s">
        <v>102</v>
      </c>
      <c r="E3" s="117"/>
      <c r="F3" s="117"/>
      <c r="G3" s="145" t="s">
        <v>83</v>
      </c>
      <c r="H3" s="163">
        <f>+'ohne Fremdfin ohne Förd (ROI)'!D30-'ohne Fremdfin ohne Förd (ROI)'!D29</f>
        <v>0</v>
      </c>
      <c r="I3" s="146">
        <f>N$28*H3^N$29</f>
        <v>0</v>
      </c>
      <c r="M3" s="56"/>
      <c r="P3" s="110">
        <v>0</v>
      </c>
      <c r="Q3" s="114">
        <f aca="true" t="shared" si="0" ref="Q3:Q45">N$28*P3^N$29</f>
        <v>0</v>
      </c>
    </row>
    <row r="4" spans="4:17" ht="13.5" thickBot="1">
      <c r="D4" s="113" t="s">
        <v>103</v>
      </c>
      <c r="E4" s="151"/>
      <c r="F4" s="151"/>
      <c r="G4" s="152" t="s">
        <v>83</v>
      </c>
      <c r="H4" s="151">
        <f>+H2-H3</f>
        <v>0</v>
      </c>
      <c r="I4" s="153">
        <f>+I2-I3</f>
        <v>0</v>
      </c>
      <c r="J4" s="20"/>
      <c r="K4" s="56"/>
      <c r="M4" s="56"/>
      <c r="P4" s="112">
        <v>10</v>
      </c>
      <c r="Q4" s="97">
        <f t="shared" si="0"/>
        <v>1093.582986425298</v>
      </c>
    </row>
    <row r="5" spans="6:17" ht="12.75">
      <c r="F5" s="56"/>
      <c r="I5" s="56"/>
      <c r="J5" s="56"/>
      <c r="K5" s="56"/>
      <c r="M5" s="56"/>
      <c r="P5" s="112">
        <v>20</v>
      </c>
      <c r="Q5" s="97">
        <f t="shared" si="0"/>
        <v>1923.2718561561837</v>
      </c>
    </row>
    <row r="6" spans="6:17" ht="12.75">
      <c r="F6" s="56"/>
      <c r="G6" s="56"/>
      <c r="H6" s="56"/>
      <c r="I6" s="56"/>
      <c r="J6" s="56"/>
      <c r="K6" s="56"/>
      <c r="M6" s="56"/>
      <c r="P6" s="112">
        <v>30</v>
      </c>
      <c r="Q6" s="97">
        <f t="shared" si="0"/>
        <v>2675.8823007592723</v>
      </c>
    </row>
    <row r="7" spans="6:17" ht="12.75">
      <c r="F7" s="56"/>
      <c r="G7" s="56"/>
      <c r="H7" s="56"/>
      <c r="I7" s="56"/>
      <c r="J7" s="56"/>
      <c r="K7" s="56"/>
      <c r="M7" s="56"/>
      <c r="P7" s="112">
        <v>40</v>
      </c>
      <c r="Q7" s="97">
        <f t="shared" si="0"/>
        <v>3382.4361558272376</v>
      </c>
    </row>
    <row r="8" spans="6:17" ht="12.75">
      <c r="F8" s="56"/>
      <c r="G8" s="56"/>
      <c r="H8" s="56"/>
      <c r="I8" s="56"/>
      <c r="J8" s="56"/>
      <c r="K8" s="56"/>
      <c r="M8" s="56"/>
      <c r="P8" s="112">
        <v>50</v>
      </c>
      <c r="Q8" s="97">
        <f t="shared" si="0"/>
        <v>4056.605858707095</v>
      </c>
    </row>
    <row r="9" spans="6:17" ht="12.75">
      <c r="F9" s="56"/>
      <c r="G9" s="56"/>
      <c r="H9" s="56"/>
      <c r="I9" s="56"/>
      <c r="J9" s="56"/>
      <c r="K9" s="56"/>
      <c r="M9" s="56"/>
      <c r="P9" s="112">
        <v>60</v>
      </c>
      <c r="Q9" s="97">
        <f t="shared" si="0"/>
        <v>4706.043513222046</v>
      </c>
    </row>
    <row r="10" spans="6:17" ht="12.75">
      <c r="F10" s="56"/>
      <c r="G10" s="56"/>
      <c r="H10" s="56"/>
      <c r="I10" s="56"/>
      <c r="J10" s="56"/>
      <c r="K10" s="56"/>
      <c r="M10" s="56"/>
      <c r="P10" s="112">
        <v>70</v>
      </c>
      <c r="Q10" s="97">
        <f t="shared" si="0"/>
        <v>5335.610255169116</v>
      </c>
    </row>
    <row r="11" spans="6:17" ht="12.75">
      <c r="F11" s="56"/>
      <c r="G11" s="56"/>
      <c r="H11" s="56"/>
      <c r="I11" s="56"/>
      <c r="J11" s="56"/>
      <c r="K11" s="56"/>
      <c r="M11" s="56"/>
      <c r="P11" s="98">
        <v>80</v>
      </c>
      <c r="Q11" s="97">
        <f t="shared" si="0"/>
        <v>5948.651674814632</v>
      </c>
    </row>
    <row r="12" spans="6:17" ht="12.75">
      <c r="F12" s="56"/>
      <c r="G12" s="56"/>
      <c r="H12" s="56"/>
      <c r="I12" s="56"/>
      <c r="J12" s="56"/>
      <c r="K12" s="56"/>
      <c r="M12" s="56"/>
      <c r="P12" s="98">
        <v>90</v>
      </c>
      <c r="Q12" s="97">
        <f t="shared" si="0"/>
        <v>6547.601943701104</v>
      </c>
    </row>
    <row r="13" spans="6:17" ht="12.75">
      <c r="F13" s="56"/>
      <c r="G13" s="56"/>
      <c r="H13" s="56"/>
      <c r="I13" s="56"/>
      <c r="J13" s="56"/>
      <c r="K13" s="56"/>
      <c r="M13" s="56"/>
      <c r="P13" s="98">
        <v>100</v>
      </c>
      <c r="Q13" s="97">
        <f t="shared" si="0"/>
        <v>7134.306199360936</v>
      </c>
    </row>
    <row r="14" spans="6:17" ht="12.75">
      <c r="F14" s="56"/>
      <c r="G14" s="56"/>
      <c r="H14" s="56"/>
      <c r="I14" s="56"/>
      <c r="J14" s="56"/>
      <c r="K14" s="56"/>
      <c r="M14" s="56"/>
      <c r="P14" s="98">
        <v>150</v>
      </c>
      <c r="Q14" s="97">
        <f t="shared" si="0"/>
        <v>9926.08695747315</v>
      </c>
    </row>
    <row r="15" spans="6:17" ht="12.75">
      <c r="F15" s="56"/>
      <c r="G15" s="56"/>
      <c r="H15" s="56"/>
      <c r="I15" s="56"/>
      <c r="J15" s="56"/>
      <c r="K15" s="56"/>
      <c r="M15" s="56"/>
      <c r="P15" s="98">
        <v>200</v>
      </c>
      <c r="Q15" s="97">
        <f t="shared" si="0"/>
        <v>12547.022490980175</v>
      </c>
    </row>
    <row r="16" spans="6:17" ht="12.75">
      <c r="F16" s="56"/>
      <c r="G16" s="56"/>
      <c r="H16" s="56"/>
      <c r="I16" s="56"/>
      <c r="J16" s="56"/>
      <c r="K16" s="56"/>
      <c r="M16" s="56"/>
      <c r="P16" s="98">
        <v>250</v>
      </c>
      <c r="Q16" s="97">
        <f t="shared" si="0"/>
        <v>15047.830203255302</v>
      </c>
    </row>
    <row r="17" spans="6:17" ht="12.75">
      <c r="F17" s="56"/>
      <c r="G17" s="56"/>
      <c r="H17" s="56"/>
      <c r="I17" s="56"/>
      <c r="J17" s="56"/>
      <c r="K17" s="56"/>
      <c r="M17" s="56"/>
      <c r="P17" s="98">
        <v>300</v>
      </c>
      <c r="Q17" s="97">
        <f t="shared" si="0"/>
        <v>17456.89529193416</v>
      </c>
    </row>
    <row r="18" spans="6:17" ht="12.75">
      <c r="F18" s="56"/>
      <c r="G18" s="56"/>
      <c r="H18" s="56"/>
      <c r="I18" s="56"/>
      <c r="J18" s="56"/>
      <c r="K18" s="56"/>
      <c r="M18" s="56"/>
      <c r="P18" s="98">
        <v>350</v>
      </c>
      <c r="Q18" s="97">
        <f t="shared" si="0"/>
        <v>19792.249961430072</v>
      </c>
    </row>
    <row r="19" spans="6:17" ht="12.75">
      <c r="F19" s="56"/>
      <c r="G19" s="56"/>
      <c r="H19" s="56"/>
      <c r="I19" s="56"/>
      <c r="J19" s="56"/>
      <c r="K19" s="56"/>
      <c r="M19" s="56"/>
      <c r="P19" s="98">
        <v>400</v>
      </c>
      <c r="Q19" s="97">
        <f t="shared" si="0"/>
        <v>22066.30455576241</v>
      </c>
    </row>
    <row r="20" spans="6:17" ht="12.75">
      <c r="F20" s="56"/>
      <c r="G20" s="56"/>
      <c r="H20" s="56"/>
      <c r="I20" s="56"/>
      <c r="J20" s="56"/>
      <c r="K20" s="56"/>
      <c r="M20" s="56"/>
      <c r="P20" s="98">
        <v>450</v>
      </c>
      <c r="Q20" s="97">
        <f t="shared" si="0"/>
        <v>24288.08854472264</v>
      </c>
    </row>
    <row r="21" spans="6:17" ht="12.75">
      <c r="F21" s="56"/>
      <c r="G21" s="56"/>
      <c r="H21" s="56"/>
      <c r="I21" s="56"/>
      <c r="J21" s="56"/>
      <c r="K21" s="56"/>
      <c r="M21" s="56"/>
      <c r="P21" s="98">
        <v>500</v>
      </c>
      <c r="Q21" s="97">
        <f t="shared" si="0"/>
        <v>26464.446398110525</v>
      </c>
    </row>
    <row r="22" spans="6:17" ht="12.75">
      <c r="F22" s="56"/>
      <c r="G22" s="56"/>
      <c r="H22" s="56"/>
      <c r="I22" s="56"/>
      <c r="J22" s="56"/>
      <c r="K22" s="56"/>
      <c r="M22" s="56"/>
      <c r="P22" s="98">
        <v>600</v>
      </c>
      <c r="Q22" s="97">
        <f t="shared" si="0"/>
        <v>30701.24154051641</v>
      </c>
    </row>
    <row r="23" spans="3:17" ht="12.75">
      <c r="C23" s="100"/>
      <c r="F23" s="56"/>
      <c r="G23" s="99"/>
      <c r="H23" s="99"/>
      <c r="I23" s="99"/>
      <c r="J23" s="99"/>
      <c r="K23" s="99"/>
      <c r="P23" s="98">
        <v>700</v>
      </c>
      <c r="Q23" s="97">
        <f t="shared" si="0"/>
        <v>34808.40301407437</v>
      </c>
    </row>
    <row r="24" spans="3:17" ht="12.75">
      <c r="C24" s="100"/>
      <c r="F24" s="56"/>
      <c r="G24" s="99"/>
      <c r="H24" s="99"/>
      <c r="I24" s="99"/>
      <c r="J24" s="99"/>
      <c r="K24" s="29"/>
      <c r="P24" s="98">
        <v>800</v>
      </c>
      <c r="Q24" s="97">
        <f t="shared" si="0"/>
        <v>38807.756748479624</v>
      </c>
    </row>
    <row r="25" spans="3:17" ht="13.5" thickBot="1">
      <c r="C25" s="99"/>
      <c r="F25" s="56"/>
      <c r="G25" s="99"/>
      <c r="H25" s="29"/>
      <c r="I25" s="99"/>
      <c r="J25" s="99"/>
      <c r="K25" s="29"/>
      <c r="P25" s="98">
        <v>900</v>
      </c>
      <c r="Q25" s="97">
        <f t="shared" si="0"/>
        <v>42715.182768697356</v>
      </c>
    </row>
    <row r="26" spans="3:17" ht="12.75">
      <c r="C26" s="99"/>
      <c r="F26" s="56"/>
      <c r="G26" s="99"/>
      <c r="H26" s="111"/>
      <c r="I26" s="99"/>
      <c r="J26" s="99"/>
      <c r="L26" s="110" t="s">
        <v>80</v>
      </c>
      <c r="M26" s="109"/>
      <c r="N26" s="108"/>
      <c r="P26" s="98">
        <v>1000</v>
      </c>
      <c r="Q26" s="97">
        <f t="shared" si="0"/>
        <v>46542.718365266635</v>
      </c>
    </row>
    <row r="27" spans="1:17" ht="12.75">
      <c r="A27" s="100"/>
      <c r="B27" s="100"/>
      <c r="C27" s="99"/>
      <c r="F27" s="56"/>
      <c r="G27" s="99"/>
      <c r="H27" s="99"/>
      <c r="I27" s="99"/>
      <c r="J27" s="99"/>
      <c r="L27" s="107"/>
      <c r="M27" s="106" t="s">
        <v>79</v>
      </c>
      <c r="N27" s="105"/>
      <c r="P27" s="98">
        <v>1200</v>
      </c>
      <c r="Q27" s="97">
        <f t="shared" si="0"/>
        <v>53993.921391316224</v>
      </c>
    </row>
    <row r="28" spans="1:17" ht="12.75">
      <c r="A28" s="100"/>
      <c r="B28" s="100"/>
      <c r="C28" s="99"/>
      <c r="F28" s="56"/>
      <c r="G28" s="99"/>
      <c r="H28" s="99"/>
      <c r="I28" s="99"/>
      <c r="J28" s="99"/>
      <c r="L28" s="98"/>
      <c r="M28" s="104" t="s">
        <v>78</v>
      </c>
      <c r="N28" s="103">
        <v>167.63</v>
      </c>
      <c r="P28" s="98">
        <v>1400</v>
      </c>
      <c r="Q28" s="97">
        <f t="shared" si="0"/>
        <v>61217.13917070376</v>
      </c>
    </row>
    <row r="29" spans="1:17" ht="13.5" thickBot="1">
      <c r="A29" s="100"/>
      <c r="B29" s="100"/>
      <c r="C29" s="99"/>
      <c r="F29" s="56"/>
      <c r="G29" s="99"/>
      <c r="H29" s="99"/>
      <c r="I29" s="99"/>
      <c r="J29" s="99"/>
      <c r="L29" s="96"/>
      <c r="M29" s="102" t="s">
        <v>77</v>
      </c>
      <c r="N29" s="101">
        <v>0.8145</v>
      </c>
      <c r="P29" s="98">
        <v>1600</v>
      </c>
      <c r="Q29" s="97">
        <f t="shared" si="0"/>
        <v>68250.75671566749</v>
      </c>
    </row>
    <row r="30" spans="1:17" ht="12.75">
      <c r="A30" s="100"/>
      <c r="B30" s="100"/>
      <c r="C30" s="99"/>
      <c r="F30" s="56"/>
      <c r="G30" s="99"/>
      <c r="H30" s="99"/>
      <c r="I30" s="99"/>
      <c r="J30" s="99"/>
      <c r="K30" s="29"/>
      <c r="P30" s="98">
        <v>1800</v>
      </c>
      <c r="Q30" s="97">
        <f t="shared" si="0"/>
        <v>75122.70204398893</v>
      </c>
    </row>
    <row r="31" spans="1:17" ht="12.75">
      <c r="A31" s="100"/>
      <c r="B31" s="100"/>
      <c r="C31" s="99"/>
      <c r="F31" s="56"/>
      <c r="G31" s="99"/>
      <c r="H31" s="99"/>
      <c r="I31" s="99"/>
      <c r="J31" s="99"/>
      <c r="K31" s="29"/>
      <c r="P31" s="98">
        <v>2000</v>
      </c>
      <c r="Q31" s="97">
        <f t="shared" si="0"/>
        <v>81854.14500048607</v>
      </c>
    </row>
    <row r="32" spans="1:17" ht="12.75">
      <c r="A32" s="100"/>
      <c r="B32" s="100"/>
      <c r="C32" s="99"/>
      <c r="F32" s="56"/>
      <c r="G32" s="99"/>
      <c r="H32" s="99"/>
      <c r="I32" s="99"/>
      <c r="J32" s="99"/>
      <c r="K32" s="29"/>
      <c r="P32" s="98">
        <v>2200</v>
      </c>
      <c r="Q32" s="97">
        <f t="shared" si="0"/>
        <v>88461.6465185183</v>
      </c>
    </row>
    <row r="33" spans="1:17" ht="12.75">
      <c r="A33" s="100"/>
      <c r="B33" s="100"/>
      <c r="C33" s="99"/>
      <c r="F33" s="56"/>
      <c r="G33" s="99"/>
      <c r="H33" s="99"/>
      <c r="I33" s="99"/>
      <c r="J33" s="99"/>
      <c r="K33" s="29"/>
      <c r="P33" s="98">
        <v>2400</v>
      </c>
      <c r="Q33" s="97">
        <f t="shared" si="0"/>
        <v>94958.49030614147</v>
      </c>
    </row>
    <row r="34" spans="1:17" ht="12.75">
      <c r="A34" s="100"/>
      <c r="B34" s="100"/>
      <c r="C34" s="100"/>
      <c r="F34" s="56"/>
      <c r="G34" s="99"/>
      <c r="H34" s="99"/>
      <c r="I34" s="99"/>
      <c r="J34" s="99"/>
      <c r="K34" s="29"/>
      <c r="P34" s="98">
        <v>2600</v>
      </c>
      <c r="Q34" s="97">
        <f t="shared" si="0"/>
        <v>101355.5505309013</v>
      </c>
    </row>
    <row r="35" spans="1:17" ht="12.75">
      <c r="A35" s="100"/>
      <c r="B35" s="100"/>
      <c r="C35" s="100"/>
      <c r="F35" s="56"/>
      <c r="G35" s="99"/>
      <c r="H35" s="99"/>
      <c r="I35" s="99"/>
      <c r="J35" s="99"/>
      <c r="K35" s="29"/>
      <c r="P35" s="98">
        <v>2800</v>
      </c>
      <c r="Q35" s="97">
        <f t="shared" si="0"/>
        <v>107661.88057320648</v>
      </c>
    </row>
    <row r="36" spans="1:17" ht="12.75">
      <c r="A36" s="100"/>
      <c r="B36" s="100"/>
      <c r="C36" s="100"/>
      <c r="F36" s="56"/>
      <c r="G36" s="99"/>
      <c r="H36" s="99"/>
      <c r="I36" s="99"/>
      <c r="J36" s="99"/>
      <c r="K36" s="29"/>
      <c r="P36" s="98">
        <v>3000</v>
      </c>
      <c r="Q36" s="97">
        <f t="shared" si="0"/>
        <v>113885.1260935815</v>
      </c>
    </row>
    <row r="37" spans="1:17" ht="12.75">
      <c r="A37" s="100"/>
      <c r="B37" s="100"/>
      <c r="C37" s="100"/>
      <c r="F37" s="56"/>
      <c r="G37" s="99"/>
      <c r="H37" s="99"/>
      <c r="I37" s="99"/>
      <c r="J37" s="99"/>
      <c r="K37" s="29"/>
      <c r="P37" s="98">
        <v>3500</v>
      </c>
      <c r="Q37" s="97">
        <f t="shared" si="0"/>
        <v>129120.4904903459</v>
      </c>
    </row>
    <row r="38" spans="1:17" ht="111" customHeight="1">
      <c r="A38" s="217" t="s">
        <v>76</v>
      </c>
      <c r="B38" s="217"/>
      <c r="C38" s="217"/>
      <c r="D38" s="217"/>
      <c r="E38" s="217"/>
      <c r="F38" s="218"/>
      <c r="G38" s="218"/>
      <c r="H38" s="218"/>
      <c r="I38" s="218"/>
      <c r="J38" s="218"/>
      <c r="K38" s="56"/>
      <c r="P38" s="98">
        <v>4000</v>
      </c>
      <c r="Q38" s="97">
        <f t="shared" si="0"/>
        <v>143955.94604462708</v>
      </c>
    </row>
    <row r="39" spans="7:17" ht="12.75">
      <c r="G39" s="56"/>
      <c r="H39" s="56"/>
      <c r="I39" s="56"/>
      <c r="J39" s="56"/>
      <c r="K39" s="56"/>
      <c r="P39" s="98">
        <v>4500</v>
      </c>
      <c r="Q39" s="97">
        <f t="shared" si="0"/>
        <v>158450.39912485756</v>
      </c>
    </row>
    <row r="40" spans="16:17" ht="12.75">
      <c r="P40" s="98">
        <v>5000</v>
      </c>
      <c r="Q40" s="97">
        <f t="shared" si="0"/>
        <v>172648.50161747867</v>
      </c>
    </row>
    <row r="41" spans="16:17" ht="12.75">
      <c r="P41" s="98">
        <v>5500</v>
      </c>
      <c r="Q41" s="97">
        <f t="shared" si="0"/>
        <v>186585.18419496692</v>
      </c>
    </row>
    <row r="42" spans="16:17" ht="12.75">
      <c r="P42" s="98">
        <v>7000</v>
      </c>
      <c r="Q42" s="97">
        <f t="shared" si="0"/>
        <v>227082.7257700101</v>
      </c>
    </row>
    <row r="43" spans="16:17" ht="12.75">
      <c r="P43" s="98">
        <v>8000</v>
      </c>
      <c r="Q43" s="97">
        <f t="shared" si="0"/>
        <v>253173.67130864912</v>
      </c>
    </row>
    <row r="44" spans="16:17" ht="12.75">
      <c r="P44" s="98">
        <v>9000</v>
      </c>
      <c r="Q44" s="97">
        <f t="shared" si="0"/>
        <v>278664.8997070603</v>
      </c>
    </row>
    <row r="45" spans="16:17" ht="13.5" thickBot="1">
      <c r="P45" s="96">
        <v>10000</v>
      </c>
      <c r="Q45" s="95">
        <f t="shared" si="0"/>
        <v>303634.93972582405</v>
      </c>
    </row>
  </sheetData>
  <sheetProtection/>
  <mergeCells count="1">
    <mergeCell ref="A38:J38"/>
  </mergeCells>
  <printOptions/>
  <pageMargins left="0.46" right="0.16" top="0.984251969" bottom="0.984251969" header="0.4921259845" footer="0.4921259845"/>
  <pageSetup horizontalDpi="600" verticalDpi="600" orientation="portrait" paperSize="9" scale="75"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Brandlmaier Horst (OEMAG)</dc:creator>
  <cp:keywords/>
  <dc:description/>
  <cp:lastModifiedBy>Bauer Roland</cp:lastModifiedBy>
  <cp:lastPrinted>2017-08-03T07:18:56Z</cp:lastPrinted>
  <dcterms:created xsi:type="dcterms:W3CDTF">2002-10-25T06:17:05Z</dcterms:created>
  <dcterms:modified xsi:type="dcterms:W3CDTF">2017-08-03T07:20:06Z</dcterms:modified>
  <cp:category/>
  <cp:version/>
  <cp:contentType/>
  <cp:contentStatus/>
</cp:coreProperties>
</file>